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kiemelt előirányzatok" sheetId="1" r:id="rId1"/>
    <sheet name="1.bevételek össz" sheetId="2" r:id="rId2"/>
    <sheet name="2.kiadások össz" sheetId="3" r:id="rId3"/>
    <sheet name="3.finansz bev kiad" sheetId="4" r:id="rId4"/>
    <sheet name="4.pályázat beruh felújít" sheetId="5" r:id="rId5"/>
    <sheet name="EU PROJEKT " sheetId="6" state="hidden" r:id="rId6"/>
    <sheet name="5.tartalékok" sheetId="7" r:id="rId7"/>
    <sheet name="6.tagi hozzájárulások" sheetId="8" r:id="rId8"/>
    <sheet name="7.egyéb műk.felhalm. bevétel" sheetId="9" r:id="rId9"/>
    <sheet name="létszám" sheetId="10" state="hidden" r:id="rId10"/>
    <sheet name="8.MÉRLEG BEVÉTEL" sheetId="11" r:id="rId11"/>
    <sheet name="9.MÉRLEG KIADÁS" sheetId="12" r:id="rId12"/>
    <sheet name="EI ÜTEMTERV" sheetId="13" state="hidden" r:id="rId13"/>
    <sheet name="10.feladatonként" sheetId="14" r:id="rId14"/>
    <sheet name="11.EI.FELHASZNÁLÁS" sheetId="15" r:id="rId15"/>
  </sheets>
  <definedNames>
    <definedName name="foot_37_place" localSheetId="1">'1.bevételek össz'!#REF!</definedName>
    <definedName name="_xlnm.Print_Area" localSheetId="13">'10.feladatonként'!$A$41:$C$82</definedName>
    <definedName name="_xlnm.Print_Area" localSheetId="14">'11.EI.FELHASZNÁLÁS'!#REF!</definedName>
    <definedName name="_xlnm.Print_Area" localSheetId="4">'4.pályázat beruh felújít'!$A$1:$C$28</definedName>
    <definedName name="_xlnm.Print_Area" localSheetId="6">'5.tartalékok'!$A$1:$C$22</definedName>
    <definedName name="_xlnm.Print_Area" localSheetId="7">'6.tagi hozzájárulások'!$A$1:$C$46</definedName>
    <definedName name="_xlnm.Print_Area" localSheetId="8">'7.egyéb műk.felhalm. bevétel'!$A$1:$C$19</definedName>
    <definedName name="_xlnm.Print_Area" localSheetId="10">'8.MÉRLEG BEVÉTEL'!$A$1:$C$43</definedName>
    <definedName name="_xlnm.Print_Area" localSheetId="11">'9.MÉRLEG KIADÁS'!$A$1:$D$38</definedName>
    <definedName name="_xlnm.Print_Area" localSheetId="12">'EI ÜTEMTERV'!$A$1:$N$70</definedName>
    <definedName name="_xlnm.Print_Area" localSheetId="5">'EU PROJEKT '!$A$1:$G$38</definedName>
    <definedName name="_xlnm.Print_Area" localSheetId="9">'létszám'!$A$1:$B$14</definedName>
  </definedNames>
  <calcPr fullCalcOnLoad="1"/>
</workbook>
</file>

<file path=xl/sharedStrings.xml><?xml version="1.0" encoding="utf-8"?>
<sst xmlns="http://schemas.openxmlformats.org/spreadsheetml/2006/main" count="706" uniqueCount="336">
  <si>
    <t>a helyi önkormányzatok általános működéséhez és ágazati feladataihoz kapcsolódó támogatások, a központi költségvetésből származó egyéb költségvetési támogatások</t>
  </si>
  <si>
    <t>nemzeti vagyonnal kapcsolatos bevételek</t>
  </si>
  <si>
    <t>a működési célú átvett pénzeszköz</t>
  </si>
  <si>
    <t>az európai uniós forrásból finanszírozott támogatással megvalósuló programok, projektek bevételei</t>
  </si>
  <si>
    <t>kapott kamatok működési célú</t>
  </si>
  <si>
    <t>kapott kamatok felhalmozáso célú</t>
  </si>
  <si>
    <t>MŰKÖDÉSI KÖLTSÉGVETÉS ÖSSZESEN</t>
  </si>
  <si>
    <t>FELHALMOZÁSI KÖLTSÉGVETÉS ÖSSZESEN</t>
  </si>
  <si>
    <t>központi költségvetésből származó egyéb felhalmozási célú  költségvetési támogatások</t>
  </si>
  <si>
    <t xml:space="preserve">Illetékek </t>
  </si>
  <si>
    <t>Pótlékok, bírságok</t>
  </si>
  <si>
    <t xml:space="preserve">Átengedett központi adók </t>
  </si>
  <si>
    <t>Irányító szervtől kapott működési célú támogatás</t>
  </si>
  <si>
    <t>Irányító szervtől kapott felhalmozási célú támogatás</t>
  </si>
  <si>
    <t>Kölcsön felvétele felhalmozási célra</t>
  </si>
  <si>
    <t xml:space="preserve">felhalmozási célú átvett pénzeszköz </t>
  </si>
  <si>
    <t xml:space="preserve">  általános tartalék</t>
  </si>
  <si>
    <t xml:space="preserve">  céltartalék</t>
  </si>
  <si>
    <t>KIADÁSOK MINDÖSSZESEN:</t>
  </si>
  <si>
    <t>felújítások</t>
  </si>
  <si>
    <t xml:space="preserve">beruházások </t>
  </si>
  <si>
    <t xml:space="preserve"> egyéb felhalmozási kiadások </t>
  </si>
  <si>
    <t>Kölcsönök nyújtása felhalmozási céllal</t>
  </si>
  <si>
    <t>Hitel törlesztése felhalmozási célra</t>
  </si>
  <si>
    <t>Kölcsönök törlesztése felhalmozási célra</t>
  </si>
  <si>
    <t xml:space="preserve"> Irányító szerv alá tartozó költségvetési szervnek folyósított felhalmozási támogatás</t>
  </si>
  <si>
    <t xml:space="preserve"> Irányító szerv alá tartozó költségvetési szervnek folyósított működési célú támogatás</t>
  </si>
  <si>
    <t>munkaadókat terhelő járulékok és szociális hozzájárulási adó</t>
  </si>
  <si>
    <t>dologi kiadások</t>
  </si>
  <si>
    <t>ellátottak pénzbeli juttatásai</t>
  </si>
  <si>
    <t>egyéb működési célú kiadások</t>
  </si>
  <si>
    <t>személyi juttatások</t>
  </si>
  <si>
    <t xml:space="preserve"> céltartalék felhalmozási célra</t>
  </si>
  <si>
    <t xml:space="preserve"> általános tartalék felhalmozási célra</t>
  </si>
  <si>
    <t xml:space="preserve">közhatalmi bevételek </t>
  </si>
  <si>
    <t>működési célú támogatás államháztartáson belülről</t>
  </si>
  <si>
    <t xml:space="preserve"> felhalmozási célú támogatás államháztartáson belülről </t>
  </si>
  <si>
    <t xml:space="preserve"> előző évi pénzmaradvány igénybevétele működési célra (finanszírozási c. bev.)</t>
  </si>
  <si>
    <t>Felhalmozási célú költségvetési bevételek összesen</t>
  </si>
  <si>
    <t>Működési célú költségvetési bevételek összesen</t>
  </si>
  <si>
    <t>Hitel felvétele felhalmozási célra (finanszírozási c. bev.)</t>
  </si>
  <si>
    <t>előző évi pénzmaradvány igénybevétele felhalmozási célra (finanszírozási c. bev.)</t>
  </si>
  <si>
    <t>Működési célú hiány</t>
  </si>
  <si>
    <t>Működési célú többlet</t>
  </si>
  <si>
    <t>Felhalmozási célú hiány</t>
  </si>
  <si>
    <t>Felhalmozási célú többlet</t>
  </si>
  <si>
    <t>BEVÉTELEK MINDÖSSZESEN</t>
  </si>
  <si>
    <t>megnevezés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</si>
  <si>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 által a lakosságnak juttatott támogatások, szociális, rászorultsági jellegű ellátások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</si>
  <si>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működési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</si>
  <si>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működési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</si>
  <si>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működési célú előirányzat-maradvány, pénzmaradvány átadás összesen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</si>
  <si>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az európai uniós forrásból finanszírozott támogatással megvalósuló programok, projektek kiadásai, valamint a helyi önkormányzat ilyen projektekhez történő hozzájárulásai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</si>
  <si>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felhalmozási célú átadott pénzeszköz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</si>
  <si>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támogatásértékű felhalmozási kiadások (ÁHT-n belüli pénzeszköz átadások)</t>
    </r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</si>
  <si>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előző évi felhalmozási célú előirányzat-maradvány, pénzmaradvány átadás</t>
    </r>
  </si>
  <si>
    <t>Finanszírozási kiadások összesen:</t>
  </si>
  <si>
    <t>Finanszírozási bevételek összesen:</t>
  </si>
  <si>
    <t xml:space="preserve">helyi adó bevételek </t>
  </si>
  <si>
    <t>Összesen:</t>
  </si>
  <si>
    <t>FELÚJÍTÁSOK ÖSSZESEN:</t>
  </si>
  <si>
    <t>Összesen</t>
  </si>
  <si>
    <t xml:space="preserve">EU Projekt megnevezése: </t>
  </si>
  <si>
    <t>Bevételek</t>
  </si>
  <si>
    <t>Következő évek</t>
  </si>
  <si>
    <t>EU forrás</t>
  </si>
  <si>
    <t>Egyéb forrás</t>
  </si>
  <si>
    <t>Saját forrás</t>
  </si>
  <si>
    <t>Kiadások</t>
  </si>
  <si>
    <t>személyi juttatások járulékai</t>
  </si>
  <si>
    <t>beruházások</t>
  </si>
  <si>
    <t>átadott pénzeszközök</t>
  </si>
  <si>
    <t>2013. ÉV</t>
  </si>
  <si>
    <t>2014. ÉV</t>
  </si>
  <si>
    <t>2015. ÉV</t>
  </si>
  <si>
    <t>Céltartalékok</t>
  </si>
  <si>
    <t>felhalmozási célú</t>
  </si>
  <si>
    <t>működési célú</t>
  </si>
  <si>
    <t>Céltartalék összesen:</t>
  </si>
  <si>
    <t>Általános tartalékok</t>
  </si>
  <si>
    <t>Általános tartalék összesen:</t>
  </si>
  <si>
    <t xml:space="preserve">Támogatásértékű működési bevétel helyi önkormányzatoktól és költségvetési szerveiktől </t>
  </si>
  <si>
    <t xml:space="preserve">Támogatásértékű működési bevételek </t>
  </si>
  <si>
    <t xml:space="preserve">Támogatásértékű felhalmozási bevétel központi költségvetési szervtől </t>
  </si>
  <si>
    <t>Támogatásértékű felhalmozási bevétel fejezeti kezelésű előirányzattól hazai programokra</t>
  </si>
  <si>
    <t xml:space="preserve">Támogatásértékű felhalmozási bevétel társadalombiztosítási alaptól </t>
  </si>
  <si>
    <t xml:space="preserve">Támogatásértékű felhalmozási bevétel elkülönített állami pénzalaptól </t>
  </si>
  <si>
    <t xml:space="preserve">Támogatásértékű felhalmozási bevétel helyi önkormányzatoktól és költségvetési szerveiktől </t>
  </si>
  <si>
    <t>Támogatásértékű felhalmozási bevétel többcélú kistérségi társulástól</t>
  </si>
  <si>
    <t>Támogatásértékű felhalmozási bevétel országos nemzetiségi önkormányzatoktól</t>
  </si>
  <si>
    <t xml:space="preserve">Felhalmozási célú garancia- és kezességvállalásból származó megtérülések államháztartáson belülről </t>
  </si>
  <si>
    <t xml:space="preserve">Támogatásértékű felhalmozási bevételek </t>
  </si>
  <si>
    <t>felhalmozási bevétel</t>
  </si>
  <si>
    <t>fizikai állomány közalkalmazott</t>
  </si>
  <si>
    <t>szakmai állomány közalkalmazott</t>
  </si>
  <si>
    <t>fizikai állomány köztisztviselő</t>
  </si>
  <si>
    <t>szakmai állomány köztisztviselő</t>
  </si>
  <si>
    <t>fizikai állomány MT</t>
  </si>
  <si>
    <t>szakmai állomány MT</t>
  </si>
  <si>
    <t>közfoglalkoztatás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</si>
  <si>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</si>
  <si>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</si>
  <si>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</si>
  <si>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</si>
  <si>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</si>
  <si>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</si>
  <si>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</si>
  <si>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</si>
  <si>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</si>
  <si>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</si>
  <si>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</si>
  <si>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</si>
  <si>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 pénzügyi lízing lízingbevevői félként a lízingszerződésben kikötött tőkerész törlesztésére teljesített kiadások,</t>
  </si>
  <si>
    <t>a befektetési vagy forgatási célú hitelviszonyt megtestesítő  vásárlása a vételárban  elismert kamat kivételével,</t>
  </si>
  <si>
    <t>a szabad pénzeszközök betétként való elhelyezése</t>
  </si>
  <si>
    <t xml:space="preserve">a költségvetési szerv  kiadási és bevételi előirányzatainak különbségeként az  irányító szervi támogatásként folyósított támogatás kiutalása 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</si>
  <si>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tőkeösszegének törlesztése,</t>
    </r>
  </si>
  <si>
    <t>a befektetési vagy forgatási célú hitelviszonyt megtestesítő értékpapír kibocsátása, értékesítése, az eladási árban elismert kamat kivételével,</t>
  </si>
  <si>
    <t>a szabad pénzeszközök betétként való  visszavonása,</t>
  </si>
  <si>
    <t>a költségvetési szerv kiadási és bevételi előirányzatainak különbségeként az irányító szervi támogatásként folyósított támogatás  fizetési számlán történő jóváírása</t>
  </si>
  <si>
    <r>
      <t xml:space="preserve">a hosszú és rövid lejáratú hitel, kölcsön – ide értve a Stabilitási tv. 3. § (1) bekezdés </t>
    </r>
    <r>
      <rPr>
        <i/>
        <sz val="11"/>
        <rFont val="Bookman Old Style"/>
        <family val="1"/>
      </rPr>
      <t>e)</t>
    </r>
    <r>
      <rPr>
        <sz val="11"/>
        <rFont val="Bookman Old Style"/>
        <family val="1"/>
      </rPr>
      <t xml:space="preserve"> pontja szerinti ügyleteket is – felvétele </t>
    </r>
  </si>
  <si>
    <t>TÁRSULÁS ÖSSZESEN</t>
  </si>
  <si>
    <t>felhalmozási célú ÁFA bevételek</t>
  </si>
  <si>
    <t>intézményi működési bevételek, kamatbevételek</t>
  </si>
  <si>
    <t>általános tartalék</t>
  </si>
  <si>
    <t>általános</t>
  </si>
  <si>
    <t>2011. évi tagi tartozás</t>
  </si>
  <si>
    <t>2012. évi tagi tartozás</t>
  </si>
  <si>
    <t>KEOP 7.1.1.1 pályázat</t>
  </si>
  <si>
    <t>KEOP 7.1.1.1 / 09-11-2012-0001 pályázat</t>
  </si>
  <si>
    <t xml:space="preserve">felhalmozási célú támogatás államháztartáson belülről </t>
  </si>
  <si>
    <t>Felhalmozási célú ÁFA visszatérülés KEOP 7.1.1.1 pályázat</t>
  </si>
  <si>
    <t>Felhalmozási célú ÁFA visszatérülés KEOP 7.1.1.1 / 09-11-2012-0001 pályázat</t>
  </si>
  <si>
    <t>felhalmozási célú egyéb bevételek összesen:</t>
  </si>
  <si>
    <t>finanszírozási bevételként a költségvetési maradvány, vállalkozási maradvány felhasználása</t>
  </si>
  <si>
    <t>nincs</t>
  </si>
  <si>
    <t>NYUGAT-DUNÁNTÚLI REGIONÁLIS HULLADÉKGAZDÁLKODÁSI ÖNKORMÁNYZATI TÁRSULÁS</t>
  </si>
  <si>
    <t>2013. ÉVI LÉTSZÁM ELŐIRÁNYZATAI (E Ft)</t>
  </si>
  <si>
    <t>ELŐIRÁNYZAT FELHASZNÁLÁSI ÜTEMTERVE (E Ft)</t>
  </si>
  <si>
    <t>intézményi működési bevételek, kamat bevételek</t>
  </si>
  <si>
    <t>Megnevezés</t>
  </si>
  <si>
    <t>BERUHÁZÁSOK MINDÖSSZESEN</t>
  </si>
  <si>
    <t>Működési célú projekt KEOP-1.1.1/2F/09-11-2012-0001tájékoztatással, nyilvánossággal kapcsolatoks feladatok ellátása</t>
  </si>
  <si>
    <t>TÁRSULÁS ÖSSZESEN 2013. MÓDOSÍTOTT  EI..</t>
  </si>
  <si>
    <t xml:space="preserve">Működési célú támogatásértékű bevételek </t>
  </si>
  <si>
    <t>2014ÉV</t>
  </si>
  <si>
    <t>2016. ÉV</t>
  </si>
  <si>
    <t>előző év</t>
  </si>
  <si>
    <t>előző évek</t>
  </si>
  <si>
    <t>2014. ÉVI EU PROJEKTHEZ KAPCSOLÓDÓ BEVÉTELEI ÉS KIADÁSAI (E Ft)</t>
  </si>
  <si>
    <t>bruttó</t>
  </si>
  <si>
    <t>KEOP-1.1.1/2F/09-11-212-001 tájékoztatással, nyilvánossággal kapcsolatos feladatok ellátása</t>
  </si>
  <si>
    <t>Felhalmozási célú ÁFA visszatérülés KEOP 7.1.1.1 / 09-11-2012-0001 pályázat ford. áfa</t>
  </si>
  <si>
    <t>2013. évi tagi tartozás</t>
  </si>
  <si>
    <t>működési célú ÁFA visszatérülés KEOP 7.1.1.1 pályázat</t>
  </si>
  <si>
    <t>működési célú ÁFA visszatérülés KEOP 7.1.1.1 / 09-11-2012-0001 pályázat</t>
  </si>
  <si>
    <t>KEOP működési célú ÁFA bevételek</t>
  </si>
  <si>
    <t>KEOP-1.1.1/2F/09-11-212-001 működési célú áfa bevétel</t>
  </si>
  <si>
    <t xml:space="preserve">2014.év mód. </t>
  </si>
  <si>
    <t>mellékszámítás</t>
  </si>
  <si>
    <t>mérnök</t>
  </si>
  <si>
    <t>projektmen.</t>
  </si>
  <si>
    <t>közbeszerzés</t>
  </si>
  <si>
    <t>tájékoztatás,nyilvánosság</t>
  </si>
  <si>
    <t>összesen</t>
  </si>
  <si>
    <t>áfával számolva</t>
  </si>
  <si>
    <t>működési célú ÁFA visszatérülés KEOP 7.1.1.1 / 09-11-2012-0001 pályázat ford. áfa</t>
  </si>
  <si>
    <t>működési célú egyéb bevételek összesen:</t>
  </si>
  <si>
    <t xml:space="preserve"> előző évi pénzmaradvány igénybevétele működési célra (finanszírozási c. bev.), KEOP pályázattal kapcsolatban</t>
  </si>
  <si>
    <t>Működési célú projekt KEOP-1.1.1/2F/09-11-2012-0001. nem elszámolható kiadása</t>
  </si>
  <si>
    <t>az európai uniós forrásból finanszírozott támogatással megvalósuló programok, projektek bevételei tartalék</t>
  </si>
  <si>
    <t>kapott kamatok felhalmozási célú</t>
  </si>
  <si>
    <t xml:space="preserve">2014. évi tagi tartozás </t>
  </si>
  <si>
    <t>kiszámlázott szolg. Áfa</t>
  </si>
  <si>
    <t>intézményi működési bevételek, kiszámlázott termékek áfa</t>
  </si>
  <si>
    <t>Működési célú projekt KEOP-1.1.1/2F/09-11-2012-0001. bevétele</t>
  </si>
  <si>
    <t>B3</t>
  </si>
  <si>
    <t>B4</t>
  </si>
  <si>
    <t>B1</t>
  </si>
  <si>
    <t>B2</t>
  </si>
  <si>
    <t>K1</t>
  </si>
  <si>
    <t>K2</t>
  </si>
  <si>
    <t>K3</t>
  </si>
  <si>
    <t>K9</t>
  </si>
  <si>
    <t>K6</t>
  </si>
  <si>
    <t>K7</t>
  </si>
  <si>
    <t>Nyugat-dunántúli Hulladékgazdálkodási Társulás</t>
  </si>
  <si>
    <t>BEVÉTELEK</t>
  </si>
  <si>
    <t>KIADÁSOK</t>
  </si>
  <si>
    <t>bevételei</t>
  </si>
  <si>
    <t>kiadásai</t>
  </si>
  <si>
    <t xml:space="preserve">KÖLTSÉGVETÉSI BEVÉTELEK </t>
  </si>
  <si>
    <t>KÖLTSÉGVETÉSI KIADÁSOK</t>
  </si>
  <si>
    <t>Működési célú támogatások államháztartáson belülről</t>
  </si>
  <si>
    <t>Személyi juttatások</t>
  </si>
  <si>
    <t>Közhatalmi bevételek</t>
  </si>
  <si>
    <t>Munkaadókat terhelő járulékok és szociális hozzájárulási adó</t>
  </si>
  <si>
    <t>Működési bevétel</t>
  </si>
  <si>
    <t>Dologi kiadások</t>
  </si>
  <si>
    <t>B6</t>
  </si>
  <si>
    <t>Működési célú átvett pénzeszközök</t>
  </si>
  <si>
    <t>K4</t>
  </si>
  <si>
    <t>Ellátottak pénzbeli juttatásai</t>
  </si>
  <si>
    <t>K5</t>
  </si>
  <si>
    <t>Működési bevételek összesen</t>
  </si>
  <si>
    <t>Működési kiadások összesen</t>
  </si>
  <si>
    <t>Felhalmozási célú támogatások államháztartáson belülről</t>
  </si>
  <si>
    <t>Beruházások</t>
  </si>
  <si>
    <t>B5</t>
  </si>
  <si>
    <t>Felhalmozási bevételek</t>
  </si>
  <si>
    <t>Felújítások</t>
  </si>
  <si>
    <t>B7</t>
  </si>
  <si>
    <t>Felhalmozási célú átvett pénzeszközök</t>
  </si>
  <si>
    <t>K8</t>
  </si>
  <si>
    <t>Egyéb felhalmozási célú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</si>
  <si>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</si>
  <si>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</si>
  <si>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</si>
  <si>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</si>
  <si>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B8</t>
  </si>
  <si>
    <t>Finanszírozási bevételek</t>
  </si>
  <si>
    <t>Finanszírozási kiadások</t>
  </si>
  <si>
    <t>MINDÖSSZESEN BEVÉTELEK</t>
  </si>
  <si>
    <t>MINDÖSSZESEN KIADÁSOK</t>
  </si>
  <si>
    <t>k3</t>
  </si>
  <si>
    <t>Társulás</t>
  </si>
  <si>
    <t>eredeti ei.</t>
  </si>
  <si>
    <t>Társulás eredeti ei.</t>
  </si>
  <si>
    <t>Keop-2.3.0/2F/2008-0006.sz Projekt kiadásai</t>
  </si>
  <si>
    <t xml:space="preserve">felhalmozási kiadások </t>
  </si>
  <si>
    <t>keop-2.3.0/2F/2008-0006sz. Projekt kiadásaiKEOP-2.3.0/2F-2008  A települési szilárdhulladék-lerakókat érintő térségi szintű rekultivációs programok elvégzése  nem elszámolható</t>
  </si>
  <si>
    <t>KEOP2.3.0/2F-2008-0006. rekultivácós pályázat</t>
  </si>
  <si>
    <t>keop-2.3.0/2F/2008-0006sz. Projekt kiadásaiKEOP-2.3.0/2F-2008  A települési szilárdhulladék-lerakókat érintő térségi szintű rekultivációs programok elvégzése nem elszámolható</t>
  </si>
  <si>
    <t>2010. évi tagi tartozás</t>
  </si>
  <si>
    <t>2009. évi tagi tartozás</t>
  </si>
  <si>
    <t>2015. évi tagi  tartozás</t>
  </si>
  <si>
    <t>beruházások iroda működéséhez</t>
  </si>
  <si>
    <t>beruházások KEOP-1.1.1/2F/09611-2012-001 nem elszámolható kiadásai</t>
  </si>
  <si>
    <t xml:space="preserve">NYUGAT-DUNÁNTÚLI REGIONÁLIS HULLADÉKGAZDÁLKODÁSI ÖNKORMÁNYZATI </t>
  </si>
  <si>
    <t>2014.évi tagi tartozás</t>
  </si>
  <si>
    <t>2015. évi tagi tartozás</t>
  </si>
  <si>
    <t>beruházások  iroda működéséhez</t>
  </si>
  <si>
    <t>beruházások (iroda működéséhez)</t>
  </si>
  <si>
    <t>2016. évi tagi tartozás</t>
  </si>
  <si>
    <t>2017. évi tagi tartozás</t>
  </si>
  <si>
    <t>Tulajdonosi bevételek</t>
  </si>
  <si>
    <t>lekötött bankbetétek megszüntetése</t>
  </si>
  <si>
    <t>tulajdonosi bevételek</t>
  </si>
  <si>
    <t>Forgatási célú belföldi értékpapir vásárlása</t>
  </si>
  <si>
    <t>Lekötött bankbetétek megszüntetése</t>
  </si>
  <si>
    <t>forgatási célú belföldi értékpapírok vásárlása</t>
  </si>
  <si>
    <t>STKH. Bérleti díj</t>
  </si>
  <si>
    <t>jóteljesítési biztosíték érvényesítése</t>
  </si>
  <si>
    <t>intézményi működési bevételek</t>
  </si>
  <si>
    <t>KEOP-1.1.1/2F/09-11-212-001 projekttel  kapcsolatos feladatok ellátása(hulladékudvar)</t>
  </si>
  <si>
    <t>KEOP-2.3.0/2F/2008-0006sz. Projekt kiadása(rekultiváció)</t>
  </si>
  <si>
    <t>Hulladékudvar bérleti díj miatti fizetendő ÁFA</t>
  </si>
  <si>
    <t>Egyéb működési célú kiadások /tartalék/</t>
  </si>
  <si>
    <t>Tulajdonosi bevételek (STKH bérleti díj)</t>
  </si>
  <si>
    <t>lekötött bankbetétek megszüntetése (finanszirozási célú bevétel)</t>
  </si>
  <si>
    <t>Forgatási célú értékpapírok beváltása(finanszírozási célú bevétel)</t>
  </si>
  <si>
    <t>Forgatási célú belföldi értékpapírok vásárlása(finanszírozási célú kiadás)</t>
  </si>
  <si>
    <t>forgatási célú értékpapírok beváltása</t>
  </si>
  <si>
    <t>forgatási célú értékpapírok beváltása(finanszírozási célú bevétel)</t>
  </si>
  <si>
    <t>Forgatási célú belföldi értékpapírok vásárlása(finanszírozási kiadás)</t>
  </si>
  <si>
    <t>Forgatási célú értékpapírok beváltása(finanszirozási célú bevétel)</t>
  </si>
  <si>
    <t>Forgatási célú értékpapírok vásárlása</t>
  </si>
  <si>
    <t>2018. évi tagi tartozás</t>
  </si>
  <si>
    <t>2019. évi tagi hozzájárulás</t>
  </si>
  <si>
    <t>Működési célú projekt KEOP-1.1.1/2F/09-11-2012-0001 nem elszámolható kiadásai(hulladékudvar)</t>
  </si>
  <si>
    <t>Működési célú projekt KEOP-1.1.1/2F/09-11-2012-0001. kapcsolatos feladatok ellátása nem elszámolható hulladékudvar</t>
  </si>
  <si>
    <t>2017. évi  tagi tartozás</t>
  </si>
  <si>
    <t>2020. évi tagi hozzájárulás</t>
  </si>
  <si>
    <t>Általános forgalmi adó visszatérítése</t>
  </si>
  <si>
    <t>egyéb működési célú támogatások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</si>
  <si>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szerveik</t>
    </r>
  </si>
  <si>
    <t xml:space="preserve">      - a helyi önkormányzatok és költségvetési szerveik</t>
  </si>
  <si>
    <t>2021.évi tagi hozzájárulás</t>
  </si>
  <si>
    <t>2009. évi tartozás</t>
  </si>
  <si>
    <r>
      <t>·</t>
    </r>
    <r>
      <rPr>
        <sz val="7"/>
        <rFont val="Bookman Old Style"/>
        <family val="1"/>
      </rPr>
      <t xml:space="preserve">        - </t>
    </r>
    <r>
      <rPr>
        <sz val="12"/>
        <rFont val="Bookman Old Style"/>
        <family val="1"/>
      </rPr>
      <t>a helyi önkormányzatok és költségvetési szervei</t>
    </r>
  </si>
  <si>
    <t xml:space="preserve">      -a helyi önkormányzatok és költségvetési szervei</t>
  </si>
  <si>
    <t xml:space="preserve">      -a helyi önkormányzatok és költségvetési szerveik</t>
  </si>
  <si>
    <t xml:space="preserve">2022. évi bevételei  kiemelt előirányzatonként </t>
  </si>
  <si>
    <t xml:space="preserve">2022. évi  kiadásai kiemelt előirányzatonként </t>
  </si>
  <si>
    <t>2022. ÉVI  BEVÉTELEI (E Ft)</t>
  </si>
  <si>
    <t>2021 évi mód. ei.</t>
  </si>
  <si>
    <t>2022. évi eredeti ei.</t>
  </si>
  <si>
    <t>2022. ÉVI KIADÁSAI (E Ft)</t>
  </si>
  <si>
    <t xml:space="preserve">2021. ÉVI mód. EI. </t>
  </si>
  <si>
    <t xml:space="preserve">2022. ÉVI eredeti. EI. </t>
  </si>
  <si>
    <t>2022. ÉVI FINANSZÍROZÁSI BEVÉTELEI ÉS KIADÁSAI (E Ft)</t>
  </si>
  <si>
    <t xml:space="preserve">2021. ÉVI MÓD. EI. ÖSSZESEN </t>
  </si>
  <si>
    <t xml:space="preserve">2022. ÉVI  EI. ÖSSZESEN </t>
  </si>
  <si>
    <t>TÁRSULÁS PÁLYÁZATBÓL MEGVALÓSULT  2022. ÉVI BERUHÁZÁSAI ÉS FELÚJÍTÁSAI (E Ft)</t>
  </si>
  <si>
    <t>2021. évi  mód. ei.</t>
  </si>
  <si>
    <t>2022.ÉVI  EI.</t>
  </si>
  <si>
    <t>hitel, kölcsön felvétele, átvállalása 2022. ÉV</t>
  </si>
  <si>
    <t>A fenti előirányzatokból 2022. költségvetési év azon fejlesztési céljai, amelyek megvalósításához a Stabilitási tv. 3. § (1) bekezdése szerinti adósságot keletkeztető ügylet megkötése válik vagy válhat szükségessé (forrás feltüntetése ezer forintban)</t>
  </si>
  <si>
    <t>TÁRSULÁS 2022. ÉVI TARTALÉK ELŐIRÁNYZATAI (E Ft)</t>
  </si>
  <si>
    <t>2021 évi mód.  Ei.</t>
  </si>
  <si>
    <t>2022. eredeti ei.</t>
  </si>
  <si>
    <t>2021.évi mód.  Ei.</t>
  </si>
  <si>
    <t>2022.évi tagi hozzájárulás</t>
  </si>
  <si>
    <t xml:space="preserve">2021. évi  követelés előírása </t>
  </si>
  <si>
    <t xml:space="preserve">2022.évi  követelés előírása </t>
  </si>
  <si>
    <t>2022. ÉVI TÁMOGATÁSÉRTÉKŰ BEVÉTELEI  Ft)</t>
  </si>
  <si>
    <t xml:space="preserve">2021. ÉVI követelés előírása  </t>
  </si>
  <si>
    <t>2022.évi követelés előírása</t>
  </si>
  <si>
    <t>2022. ÉVI EGYÉB MŰKÖDÉSI ÉS   FELHALMOZÁSI CÉLÚ BEVÉTELEI (E Ft)</t>
  </si>
  <si>
    <t>2021.évi mód. ei.</t>
  </si>
  <si>
    <t>2022.évi eredeti ei.</t>
  </si>
  <si>
    <t xml:space="preserve">2021 évi mód. ei. </t>
  </si>
  <si>
    <t xml:space="preserve">2022. évi eredeti ei. </t>
  </si>
  <si>
    <t>2022. ÉVI BEVÉTELI MÉRLEGE (E Ft)</t>
  </si>
  <si>
    <t>2021. évi  mód.ei.</t>
  </si>
  <si>
    <t>2022. ÉVI KIADÁSI MÉRLEGE (E Ft)</t>
  </si>
  <si>
    <t xml:space="preserve">2021.évi mód.ei. </t>
  </si>
  <si>
    <t>2022. ÉVI BEVÉTELI ÉS KIADÁSI ELŐIRÁNYZATAI FELADATOK SZERINT (E Ft)</t>
  </si>
  <si>
    <t>2021. évi mód. Ei.ÖSSZESEN</t>
  </si>
  <si>
    <t>2022. évi  Ei.</t>
  </si>
  <si>
    <t>2021. ÉVI  MÓD. EI. ÖSSZESEN</t>
  </si>
  <si>
    <t>2022.évi I.mód</t>
  </si>
  <si>
    <t>2022.évi ei.összesen</t>
  </si>
  <si>
    <t>2022.ÉVI I.mód EI.</t>
  </si>
  <si>
    <t>2022.ÉVI EI. összesen</t>
  </si>
  <si>
    <t>2022. ÉVI I.mol. EI.</t>
  </si>
  <si>
    <t>2022. ÉVI. EI.ÖSSZESEN</t>
  </si>
  <si>
    <t>2022. ÉVI I.mód.EI.</t>
  </si>
  <si>
    <t>2022.ÉVI EI. ÖSSZESEN</t>
  </si>
  <si>
    <t>2022.évi I.mód. EI.</t>
  </si>
  <si>
    <t>2022.évi EI. ÖSSZESEN</t>
  </si>
  <si>
    <t>2022. évi I.mód ei.</t>
  </si>
  <si>
    <t>2022. évi EI. Összesen</t>
  </si>
  <si>
    <t>2022.évi I.mód EI.</t>
  </si>
  <si>
    <t>2022.évi EI. Összesen</t>
  </si>
  <si>
    <t>2022.évi EI.összesen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</si>
</sst>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__"/>
    <numFmt numFmtId="175" formatCode="#,##0_ ;\-#,##0\ 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_-* #,##0.0\ _F_t_-;\-* #,##0.0\ _F_t_-;_-* &quot;-&quot;??\ _F_t_-;_-@_-"/>
    <numFmt numFmtId="181" formatCode="_-* #,##0\ _F_t_-;\-* #,##0\ _F_t_-;_-* &quot;-&quot;??\ _F_t_-;_-@_-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12"/>
      <name val="Bookman Old Style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2"/>
      <name val="Bookman Old Style"/>
      <family val="1"/>
    </font>
    <font>
      <sz val="10"/>
      <name val="Times New Roman CE"/>
      <family val="0"/>
    </font>
    <font>
      <b/>
      <sz val="10"/>
      <name val="Georgia"/>
      <family val="1"/>
    </font>
    <font>
      <sz val="8"/>
      <name val="Arial"/>
      <family val="2"/>
    </font>
    <font>
      <sz val="10"/>
      <name val="Georgia"/>
      <family val="1"/>
    </font>
    <font>
      <sz val="12"/>
      <name val="Georgia"/>
      <family val="1"/>
    </font>
    <font>
      <sz val="11"/>
      <name val="Bookman Old Style"/>
      <family val="1"/>
    </font>
    <font>
      <sz val="12"/>
      <color indexed="8"/>
      <name val="Bookman Old Style"/>
      <family val="1"/>
    </font>
    <font>
      <b/>
      <i/>
      <sz val="12"/>
      <name val="Bookman Old Style"/>
      <family val="1"/>
    </font>
    <font>
      <b/>
      <i/>
      <sz val="14"/>
      <name val="Bookman Old Style"/>
      <family val="1"/>
    </font>
    <font>
      <b/>
      <sz val="10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b/>
      <i/>
      <sz val="12"/>
      <color indexed="8"/>
      <name val="Bookman Old Style"/>
      <family val="1"/>
    </font>
    <font>
      <sz val="9"/>
      <name val="Bookman Old Style"/>
      <family val="1"/>
    </font>
    <font>
      <b/>
      <i/>
      <sz val="11"/>
      <name val="Bookman Old Style"/>
      <family val="1"/>
    </font>
    <font>
      <b/>
      <i/>
      <u val="single"/>
      <sz val="14"/>
      <name val="Bookman Old Style"/>
      <family val="1"/>
    </font>
    <font>
      <b/>
      <i/>
      <sz val="10"/>
      <name val="Bookman Old Style"/>
      <family val="1"/>
    </font>
    <font>
      <i/>
      <sz val="11"/>
      <name val="Bookman Old Style"/>
      <family val="1"/>
    </font>
    <font>
      <b/>
      <sz val="11"/>
      <color indexed="8"/>
      <name val="Bookman Old Style"/>
      <family val="1"/>
    </font>
    <font>
      <sz val="10"/>
      <name val="MS Sans Serif"/>
      <family val="2"/>
    </font>
    <font>
      <b/>
      <sz val="10"/>
      <name val="Arial"/>
      <family val="2"/>
    </font>
    <font>
      <sz val="14"/>
      <name val="Arial"/>
      <family val="2"/>
    </font>
    <font>
      <sz val="14"/>
      <name val="Bookman Old Style"/>
      <family val="1"/>
    </font>
    <font>
      <sz val="12"/>
      <name val="Arial CE"/>
      <family val="2"/>
    </font>
    <font>
      <sz val="8"/>
      <name val="Times New Roman CE"/>
      <family val="0"/>
    </font>
    <font>
      <b/>
      <sz val="14"/>
      <name val="Arial"/>
      <family val="2"/>
    </font>
    <font>
      <sz val="12"/>
      <color indexed="10"/>
      <name val="Arial CE"/>
      <family val="2"/>
    </font>
    <font>
      <b/>
      <sz val="12"/>
      <name val="Arial CE"/>
      <family val="2"/>
    </font>
    <font>
      <u val="single"/>
      <sz val="12"/>
      <name val="Arial CE"/>
      <family val="2"/>
    </font>
    <font>
      <b/>
      <sz val="14"/>
      <name val="Arial CE"/>
      <family val="0"/>
    </font>
    <font>
      <b/>
      <sz val="14"/>
      <name val="Bookman Old Style"/>
      <family val="1"/>
    </font>
    <font>
      <sz val="11"/>
      <color indexed="8"/>
      <name val="Bookman Old Style"/>
      <family val="1"/>
    </font>
    <font>
      <i/>
      <sz val="10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7" fillId="25" borderId="1" applyNumberFormat="0" applyAlignment="0" applyProtection="0"/>
    <xf numFmtId="0" fontId="58" fillId="0" borderId="0" applyNumberFormat="0" applyFill="0" applyBorder="0" applyAlignment="0" applyProtection="0"/>
    <xf numFmtId="0" fontId="59" fillId="0" borderId="2" applyNumberFormat="0" applyFill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0" fillId="27" borderId="7" applyNumberFormat="0" applyFont="0" applyAlignment="0" applyProtection="0"/>
    <xf numFmtId="0" fontId="65" fillId="28" borderId="0" applyNumberFormat="0" applyBorder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6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29" borderId="1" applyNumberFormat="0" applyAlignment="0" applyProtection="0"/>
    <xf numFmtId="9" fontId="0" fillId="0" borderId="0" applyFont="0" applyFill="0" applyBorder="0" applyAlignment="0" applyProtection="0"/>
  </cellStyleXfs>
  <cellXfs count="4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5" fillId="0" borderId="10" xfId="0" applyFont="1" applyBorder="1" applyAlignment="1">
      <alignment horizontal="justify" wrapText="1"/>
    </xf>
    <xf numFmtId="0" fontId="5" fillId="32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174" fontId="12" fillId="0" borderId="10" xfId="55" applyNumberFormat="1" applyFont="1" applyFill="1" applyBorder="1" applyAlignment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5" fillId="6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/>
    </xf>
    <xf numFmtId="0" fontId="14" fillId="0" borderId="10" xfId="0" applyFont="1" applyFill="1" applyBorder="1" applyAlignment="1">
      <alignment wrapText="1"/>
    </xf>
    <xf numFmtId="0" fontId="10" fillId="0" borderId="0" xfId="0" applyFont="1" applyAlignment="1">
      <alignment/>
    </xf>
    <xf numFmtId="174" fontId="17" fillId="0" borderId="10" xfId="55" applyNumberFormat="1" applyFont="1" applyFill="1" applyBorder="1" applyAlignment="1">
      <alignment horizontal="left" vertical="center"/>
      <protection/>
    </xf>
    <xf numFmtId="0" fontId="9" fillId="0" borderId="0" xfId="0" applyFont="1" applyAlignment="1">
      <alignment/>
    </xf>
    <xf numFmtId="0" fontId="19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0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13" fillId="0" borderId="0" xfId="0" applyFont="1" applyBorder="1" applyAlignment="1">
      <alignment horizontal="right" wrapText="1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right"/>
    </xf>
    <xf numFmtId="0" fontId="11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3" fontId="2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15" fillId="0" borderId="10" xfId="0" applyFont="1" applyBorder="1" applyAlignment="1">
      <alignment/>
    </xf>
    <xf numFmtId="0" fontId="5" fillId="14" borderId="10" xfId="0" applyFont="1" applyFill="1" applyBorder="1" applyAlignment="1">
      <alignment/>
    </xf>
    <xf numFmtId="0" fontId="2" fillId="0" borderId="0" xfId="0" applyFont="1" applyFill="1" applyBorder="1" applyAlignment="1">
      <alignment horizontal="justify"/>
    </xf>
    <xf numFmtId="0" fontId="11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3" fontId="15" fillId="14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3" fillId="0" borderId="12" xfId="0" applyFont="1" applyBorder="1" applyAlignment="1">
      <alignment/>
    </xf>
    <xf numFmtId="0" fontId="23" fillId="0" borderId="10" xfId="58" applyFont="1" applyFill="1" applyBorder="1" applyAlignment="1" applyProtection="1">
      <alignment horizontal="left" vertical="center"/>
      <protection/>
    </xf>
    <xf numFmtId="3" fontId="5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justify"/>
    </xf>
    <xf numFmtId="0" fontId="14" fillId="0" borderId="0" xfId="0" applyFont="1" applyFill="1" applyBorder="1" applyAlignment="1">
      <alignment wrapText="1"/>
    </xf>
    <xf numFmtId="0" fontId="26" fillId="0" borderId="0" xfId="0" applyFont="1" applyAlignment="1">
      <alignment/>
    </xf>
    <xf numFmtId="0" fontId="2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2" fillId="14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3" fontId="3" fillId="14" borderId="1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2" fillId="0" borderId="14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14" fillId="0" borderId="13" xfId="0" applyFont="1" applyBorder="1" applyAlignment="1">
      <alignment horizontal="center"/>
    </xf>
    <xf numFmtId="174" fontId="24" fillId="0" borderId="12" xfId="55" applyNumberFormat="1" applyFont="1" applyFill="1" applyBorder="1" applyAlignment="1">
      <alignment horizontal="left" vertical="center" wrapText="1"/>
      <protection/>
    </xf>
    <xf numFmtId="174" fontId="18" fillId="0" borderId="17" xfId="55" applyNumberFormat="1" applyFont="1" applyFill="1" applyBorder="1" applyAlignment="1">
      <alignment horizontal="left" vertical="center" wrapText="1"/>
      <protection/>
    </xf>
    <xf numFmtId="0" fontId="24" fillId="0" borderId="12" xfId="54" applyFont="1" applyFill="1" applyBorder="1" applyAlignment="1">
      <alignment horizontal="left" vertical="center" wrapText="1"/>
      <protection/>
    </xf>
    <xf numFmtId="3" fontId="3" fillId="0" borderId="16" xfId="0" applyNumberFormat="1" applyFont="1" applyBorder="1" applyAlignment="1">
      <alignment/>
    </xf>
    <xf numFmtId="0" fontId="2" fillId="0" borderId="12" xfId="0" applyFont="1" applyFill="1" applyBorder="1" applyAlignment="1">
      <alignment horizontal="justify"/>
    </xf>
    <xf numFmtId="0" fontId="3" fillId="0" borderId="0" xfId="0" applyFont="1" applyFill="1" applyBorder="1" applyAlignment="1">
      <alignment/>
    </xf>
    <xf numFmtId="41" fontId="0" fillId="0" borderId="10" xfId="0" applyNumberFormat="1" applyBorder="1" applyAlignment="1">
      <alignment/>
    </xf>
    <xf numFmtId="0" fontId="26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3" fontId="11" fillId="0" borderId="10" xfId="0" applyNumberFormat="1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justify"/>
    </xf>
    <xf numFmtId="0" fontId="28" fillId="0" borderId="10" xfId="0" applyFont="1" applyFill="1" applyBorder="1" applyAlignment="1">
      <alignment horizontal="justify"/>
    </xf>
    <xf numFmtId="0" fontId="26" fillId="0" borderId="15" xfId="0" applyFon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Alignment="1">
      <alignment/>
    </xf>
    <xf numFmtId="3" fontId="15" fillId="0" borderId="16" xfId="0" applyNumberFormat="1" applyFont="1" applyFill="1" applyBorder="1" applyAlignment="1">
      <alignment/>
    </xf>
    <xf numFmtId="41" fontId="27" fillId="0" borderId="16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26" fillId="32" borderId="16" xfId="0" applyNumberFormat="1" applyFont="1" applyFill="1" applyBorder="1" applyAlignment="1">
      <alignment/>
    </xf>
    <xf numFmtId="41" fontId="0" fillId="34" borderId="16" xfId="0" applyNumberFormat="1" applyFill="1" applyBorder="1" applyAlignment="1">
      <alignment/>
    </xf>
    <xf numFmtId="41" fontId="15" fillId="14" borderId="16" xfId="0" applyNumberFormat="1" applyFont="1" applyFill="1" applyBorder="1" applyAlignment="1">
      <alignment/>
    </xf>
    <xf numFmtId="41" fontId="0" fillId="32" borderId="16" xfId="0" applyNumberFormat="1" applyFill="1" applyBorder="1" applyAlignment="1">
      <alignment/>
    </xf>
    <xf numFmtId="41" fontId="0" fillId="6" borderId="16" xfId="0" applyNumberFormat="1" applyFill="1" applyBorder="1" applyAlignment="1">
      <alignment/>
    </xf>
    <xf numFmtId="41" fontId="0" fillId="33" borderId="16" xfId="0" applyNumberFormat="1" applyFill="1" applyBorder="1" applyAlignment="1">
      <alignment/>
    </xf>
    <xf numFmtId="41" fontId="15" fillId="14" borderId="10" xfId="0" applyNumberFormat="1" applyFont="1" applyFill="1" applyBorder="1" applyAlignment="1">
      <alignment/>
    </xf>
    <xf numFmtId="0" fontId="15" fillId="0" borderId="19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19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5" fillId="0" borderId="19" xfId="0" applyFont="1" applyBorder="1" applyAlignment="1">
      <alignment/>
    </xf>
    <xf numFmtId="3" fontId="23" fillId="0" borderId="20" xfId="0" applyNumberFormat="1" applyFont="1" applyFill="1" applyBorder="1" applyAlignment="1">
      <alignment/>
    </xf>
    <xf numFmtId="41" fontId="15" fillId="32" borderId="10" xfId="0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15" fillId="14" borderId="10" xfId="0" applyFont="1" applyFill="1" applyBorder="1" applyAlignment="1">
      <alignment/>
    </xf>
    <xf numFmtId="0" fontId="2" fillId="32" borderId="10" xfId="0" applyFont="1" applyFill="1" applyBorder="1" applyAlignment="1">
      <alignment wrapText="1"/>
    </xf>
    <xf numFmtId="0" fontId="3" fillId="32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6" xfId="0" applyBorder="1" applyAlignment="1">
      <alignment/>
    </xf>
    <xf numFmtId="0" fontId="33" fillId="0" borderId="21" xfId="57" applyFont="1" applyBorder="1" applyAlignment="1">
      <alignment horizontal="center"/>
      <protection/>
    </xf>
    <xf numFmtId="0" fontId="33" fillId="0" borderId="22" xfId="57" applyFont="1" applyBorder="1" applyAlignment="1">
      <alignment horizontal="center"/>
      <protection/>
    </xf>
    <xf numFmtId="41" fontId="0" fillId="34" borderId="23" xfId="0" applyNumberFormat="1" applyFill="1" applyBorder="1" applyAlignment="1">
      <alignment/>
    </xf>
    <xf numFmtId="41" fontId="0" fillId="6" borderId="23" xfId="0" applyNumberFormat="1" applyFill="1" applyBorder="1" applyAlignment="1">
      <alignment/>
    </xf>
    <xf numFmtId="41" fontId="0" fillId="33" borderId="23" xfId="0" applyNumberFormat="1" applyFill="1" applyBorder="1" applyAlignment="1">
      <alignment/>
    </xf>
    <xf numFmtId="41" fontId="15" fillId="14" borderId="23" xfId="0" applyNumberFormat="1" applyFont="1" applyFill="1" applyBorder="1" applyAlignment="1">
      <alignment/>
    </xf>
    <xf numFmtId="0" fontId="15" fillId="0" borderId="14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4" fillId="0" borderId="1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14" fillId="0" borderId="18" xfId="0" applyFont="1" applyBorder="1" applyAlignment="1">
      <alignment/>
    </xf>
    <xf numFmtId="0" fontId="0" fillId="0" borderId="25" xfId="0" applyBorder="1" applyAlignment="1">
      <alignment/>
    </xf>
    <xf numFmtId="41" fontId="13" fillId="0" borderId="18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10" xfId="0" applyFill="1" applyBorder="1" applyAlignment="1">
      <alignment/>
    </xf>
    <xf numFmtId="0" fontId="14" fillId="0" borderId="18" xfId="0" applyFont="1" applyFill="1" applyBorder="1" applyAlignment="1">
      <alignment wrapText="1"/>
    </xf>
    <xf numFmtId="3" fontId="13" fillId="0" borderId="18" xfId="0" applyNumberFormat="1" applyFont="1" applyBorder="1" applyAlignment="1">
      <alignment/>
    </xf>
    <xf numFmtId="0" fontId="3" fillId="0" borderId="16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justify"/>
    </xf>
    <xf numFmtId="174" fontId="12" fillId="0" borderId="12" xfId="55" applyNumberFormat="1" applyFont="1" applyFill="1" applyBorder="1" applyAlignment="1">
      <alignment horizontal="left" vertical="center" wrapText="1"/>
      <protection/>
    </xf>
    <xf numFmtId="0" fontId="2" fillId="0" borderId="12" xfId="0" applyFont="1" applyBorder="1" applyAlignment="1">
      <alignment/>
    </xf>
    <xf numFmtId="0" fontId="5" fillId="32" borderId="12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6" borderId="12" xfId="0" applyFont="1" applyFill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5" fillId="0" borderId="12" xfId="0" applyFont="1" applyBorder="1" applyAlignment="1">
      <alignment horizontal="justify"/>
    </xf>
    <xf numFmtId="0" fontId="5" fillId="14" borderId="12" xfId="0" applyFont="1" applyFill="1" applyBorder="1" applyAlignment="1">
      <alignment/>
    </xf>
    <xf numFmtId="0" fontId="2" fillId="0" borderId="12" xfId="0" applyFont="1" applyFill="1" applyBorder="1" applyAlignment="1">
      <alignment wrapText="1"/>
    </xf>
    <xf numFmtId="0" fontId="14" fillId="0" borderId="17" xfId="0" applyFont="1" applyBorder="1" applyAlignment="1">
      <alignment/>
    </xf>
    <xf numFmtId="0" fontId="7" fillId="0" borderId="14" xfId="0" applyFont="1" applyBorder="1" applyAlignment="1">
      <alignment wrapText="1"/>
    </xf>
    <xf numFmtId="0" fontId="5" fillId="6" borderId="12" xfId="0" applyFont="1" applyFill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" fillId="36" borderId="12" xfId="0" applyFont="1" applyFill="1" applyBorder="1" applyAlignment="1">
      <alignment wrapText="1"/>
    </xf>
    <xf numFmtId="0" fontId="5" fillId="0" borderId="12" xfId="0" applyFont="1" applyBorder="1" applyAlignment="1">
      <alignment wrapText="1"/>
    </xf>
    <xf numFmtId="0" fontId="14" fillId="0" borderId="17" xfId="0" applyFont="1" applyFill="1" applyBorder="1" applyAlignment="1">
      <alignment wrapText="1"/>
    </xf>
    <xf numFmtId="0" fontId="5" fillId="33" borderId="12" xfId="0" applyFont="1" applyFill="1" applyBorder="1" applyAlignment="1">
      <alignment horizontal="justify" wrapText="1"/>
    </xf>
    <xf numFmtId="0" fontId="5" fillId="33" borderId="12" xfId="0" applyFont="1" applyFill="1" applyBorder="1" applyAlignment="1">
      <alignment wrapText="1"/>
    </xf>
    <xf numFmtId="0" fontId="15" fillId="32" borderId="10" xfId="0" applyFont="1" applyFill="1" applyBorder="1" applyAlignment="1">
      <alignment/>
    </xf>
    <xf numFmtId="0" fontId="33" fillId="0" borderId="22" xfId="57" applyFont="1" applyBorder="1" applyAlignment="1">
      <alignment horizontal="center"/>
      <protection/>
    </xf>
    <xf numFmtId="0" fontId="29" fillId="0" borderId="0" xfId="57" applyFont="1">
      <alignment/>
      <protection/>
    </xf>
    <xf numFmtId="0" fontId="32" fillId="0" borderId="0" xfId="57" applyFont="1">
      <alignment/>
      <protection/>
    </xf>
    <xf numFmtId="0" fontId="33" fillId="0" borderId="0" xfId="57" applyFont="1">
      <alignment/>
      <protection/>
    </xf>
    <xf numFmtId="0" fontId="33" fillId="0" borderId="26" xfId="57" applyFont="1" applyBorder="1" applyAlignment="1">
      <alignment horizontal="center"/>
      <protection/>
    </xf>
    <xf numFmtId="0" fontId="29" fillId="0" borderId="27" xfId="57" applyFont="1" applyBorder="1">
      <alignment/>
      <protection/>
    </xf>
    <xf numFmtId="0" fontId="33" fillId="0" borderId="26" xfId="57" applyFont="1" applyBorder="1" applyAlignment="1">
      <alignment horizontal="center"/>
      <protection/>
    </xf>
    <xf numFmtId="0" fontId="33" fillId="0" borderId="28" xfId="57" applyFont="1" applyBorder="1" applyAlignment="1">
      <alignment horizontal="center"/>
      <protection/>
    </xf>
    <xf numFmtId="0" fontId="29" fillId="0" borderId="29" xfId="57" applyFont="1" applyBorder="1">
      <alignment/>
      <protection/>
    </xf>
    <xf numFmtId="0" fontId="33" fillId="0" borderId="28" xfId="57" applyFont="1" applyBorder="1" applyAlignment="1">
      <alignment horizontal="center"/>
      <protection/>
    </xf>
    <xf numFmtId="0" fontId="34" fillId="0" borderId="0" xfId="57" applyFont="1" applyAlignment="1">
      <alignment horizontal="center"/>
      <protection/>
    </xf>
    <xf numFmtId="0" fontId="33" fillId="0" borderId="27" xfId="57" applyFont="1" applyBorder="1" applyAlignment="1">
      <alignment horizontal="center"/>
      <protection/>
    </xf>
    <xf numFmtId="0" fontId="33" fillId="0" borderId="21" xfId="57" applyFont="1" applyBorder="1" applyAlignment="1">
      <alignment horizontal="center"/>
      <protection/>
    </xf>
    <xf numFmtId="3" fontId="33" fillId="0" borderId="30" xfId="57" applyNumberFormat="1" applyFont="1" applyBorder="1" applyAlignment="1">
      <alignment horizontal="center"/>
      <protection/>
    </xf>
    <xf numFmtId="0" fontId="27" fillId="0" borderId="31" xfId="56" applyFont="1" applyBorder="1">
      <alignment/>
      <protection/>
    </xf>
    <xf numFmtId="3" fontId="29" fillId="0" borderId="30" xfId="57" applyNumberFormat="1" applyFont="1" applyBorder="1">
      <alignment/>
      <protection/>
    </xf>
    <xf numFmtId="3" fontId="33" fillId="0" borderId="26" xfId="57" applyNumberFormat="1" applyFont="1" applyBorder="1" applyAlignment="1">
      <alignment horizontal="center"/>
      <protection/>
    </xf>
    <xf numFmtId="3" fontId="29" fillId="0" borderId="26" xfId="57" applyNumberFormat="1" applyFont="1" applyBorder="1">
      <alignment/>
      <protection/>
    </xf>
    <xf numFmtId="3" fontId="29" fillId="0" borderId="0" xfId="57" applyNumberFormat="1" applyFont="1">
      <alignment/>
      <protection/>
    </xf>
    <xf numFmtId="3" fontId="33" fillId="0" borderId="32" xfId="57" applyNumberFormat="1" applyFont="1" applyBorder="1" applyAlignment="1">
      <alignment horizontal="center"/>
      <protection/>
    </xf>
    <xf numFmtId="0" fontId="27" fillId="0" borderId="33" xfId="56" applyFont="1" applyBorder="1">
      <alignment/>
      <protection/>
    </xf>
    <xf numFmtId="3" fontId="33" fillId="0" borderId="32" xfId="57" applyNumberFormat="1" applyFont="1" applyBorder="1" applyAlignment="1">
      <alignment horizontal="center"/>
      <protection/>
    </xf>
    <xf numFmtId="0" fontId="27" fillId="0" borderId="33" xfId="56" applyFont="1" applyBorder="1" applyAlignment="1">
      <alignment wrapText="1"/>
      <protection/>
    </xf>
    <xf numFmtId="3" fontId="29" fillId="0" borderId="32" xfId="57" applyNumberFormat="1" applyFont="1" applyBorder="1">
      <alignment/>
      <protection/>
    </xf>
    <xf numFmtId="3" fontId="33" fillId="0" borderId="34" xfId="57" applyNumberFormat="1" applyFont="1" applyBorder="1" applyAlignment="1">
      <alignment horizontal="center"/>
      <protection/>
    </xf>
    <xf numFmtId="0" fontId="27" fillId="0" borderId="35" xfId="56" applyFont="1" applyBorder="1">
      <alignment/>
      <protection/>
    </xf>
    <xf numFmtId="3" fontId="33" fillId="0" borderId="36" xfId="57" applyNumberFormat="1" applyFont="1" applyBorder="1" applyAlignment="1">
      <alignment horizontal="center"/>
      <protection/>
    </xf>
    <xf numFmtId="0" fontId="35" fillId="0" borderId="37" xfId="57" applyFont="1" applyBorder="1">
      <alignment/>
      <protection/>
    </xf>
    <xf numFmtId="3" fontId="33" fillId="0" borderId="36" xfId="57" applyNumberFormat="1" applyFont="1" applyBorder="1">
      <alignment/>
      <protection/>
    </xf>
    <xf numFmtId="3" fontId="33" fillId="0" borderId="38" xfId="57" applyNumberFormat="1" applyFont="1" applyBorder="1" applyAlignment="1">
      <alignment horizontal="center"/>
      <protection/>
    </xf>
    <xf numFmtId="0" fontId="27" fillId="0" borderId="21" xfId="56" applyFont="1" applyBorder="1">
      <alignment/>
      <protection/>
    </xf>
    <xf numFmtId="3" fontId="29" fillId="0" borderId="22" xfId="57" applyNumberFormat="1" applyFont="1" applyBorder="1">
      <alignment/>
      <protection/>
    </xf>
    <xf numFmtId="0" fontId="33" fillId="0" borderId="0" xfId="57" applyFont="1">
      <alignment/>
      <protection/>
    </xf>
    <xf numFmtId="3" fontId="33" fillId="0" borderId="30" xfId="57" applyNumberFormat="1" applyFont="1" applyBorder="1" applyAlignment="1">
      <alignment horizontal="center"/>
      <protection/>
    </xf>
    <xf numFmtId="0" fontId="27" fillId="0" borderId="27" xfId="56" applyFont="1" applyBorder="1">
      <alignment/>
      <protection/>
    </xf>
    <xf numFmtId="0" fontId="35" fillId="0" borderId="37" xfId="57" applyFont="1" applyBorder="1" applyAlignment="1">
      <alignment horizontal="justify"/>
      <protection/>
    </xf>
    <xf numFmtId="3" fontId="33" fillId="0" borderId="36" xfId="57" applyNumberFormat="1" applyFont="1" applyFill="1" applyBorder="1" applyAlignment="1">
      <alignment horizontal="center"/>
      <protection/>
    </xf>
    <xf numFmtId="3" fontId="33" fillId="0" borderId="26" xfId="57" applyNumberFormat="1" applyFont="1" applyBorder="1" applyAlignment="1">
      <alignment horizontal="center"/>
      <protection/>
    </xf>
    <xf numFmtId="0" fontId="35" fillId="0" borderId="27" xfId="57" applyFont="1" applyBorder="1" applyAlignment="1">
      <alignment horizontal="justify"/>
      <protection/>
    </xf>
    <xf numFmtId="3" fontId="33" fillId="0" borderId="22" xfId="57" applyNumberFormat="1" applyFont="1" applyBorder="1" applyAlignment="1">
      <alignment horizontal="center"/>
      <protection/>
    </xf>
    <xf numFmtId="0" fontId="35" fillId="0" borderId="21" xfId="57" applyFont="1" applyBorder="1" applyAlignment="1">
      <alignment horizontal="justify"/>
      <protection/>
    </xf>
    <xf numFmtId="3" fontId="33" fillId="0" borderId="36" xfId="57" applyNumberFormat="1" applyFont="1" applyBorder="1" applyAlignment="1">
      <alignment horizontal="center"/>
      <protection/>
    </xf>
    <xf numFmtId="0" fontId="35" fillId="0" borderId="37" xfId="57" applyFont="1" applyBorder="1">
      <alignment/>
      <protection/>
    </xf>
    <xf numFmtId="3" fontId="33" fillId="0" borderId="36" xfId="57" applyNumberFormat="1" applyFont="1" applyBorder="1">
      <alignment/>
      <protection/>
    </xf>
    <xf numFmtId="3" fontId="33" fillId="0" borderId="0" xfId="57" applyNumberFormat="1" applyFont="1" applyBorder="1">
      <alignment/>
      <protection/>
    </xf>
    <xf numFmtId="3" fontId="29" fillId="0" borderId="0" xfId="57" applyNumberFormat="1" applyFont="1" applyFill="1" applyBorder="1">
      <alignment/>
      <protection/>
    </xf>
    <xf numFmtId="0" fontId="29" fillId="0" borderId="0" xfId="57" applyFont="1" applyBorder="1">
      <alignment/>
      <protection/>
    </xf>
    <xf numFmtId="3" fontId="33" fillId="0" borderId="0" xfId="57" applyNumberFormat="1" applyFont="1">
      <alignment/>
      <protection/>
    </xf>
    <xf numFmtId="3" fontId="33" fillId="0" borderId="0" xfId="57" applyNumberFormat="1" applyFont="1" applyFill="1">
      <alignment/>
      <protection/>
    </xf>
    <xf numFmtId="0" fontId="15" fillId="0" borderId="10" xfId="0" applyFont="1" applyFill="1" applyBorder="1" applyAlignment="1">
      <alignment/>
    </xf>
    <xf numFmtId="0" fontId="15" fillId="0" borderId="16" xfId="0" applyFont="1" applyBorder="1" applyAlignment="1">
      <alignment wrapText="1"/>
    </xf>
    <xf numFmtId="41" fontId="0" fillId="37" borderId="16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3" fontId="3" fillId="0" borderId="20" xfId="0" applyNumberFormat="1" applyFont="1" applyBorder="1" applyAlignment="1">
      <alignment/>
    </xf>
    <xf numFmtId="41" fontId="0" fillId="38" borderId="16" xfId="0" applyNumberFormat="1" applyFill="1" applyBorder="1" applyAlignment="1">
      <alignment/>
    </xf>
    <xf numFmtId="41" fontId="0" fillId="39" borderId="16" xfId="0" applyNumberFormat="1" applyFill="1" applyBorder="1" applyAlignment="1">
      <alignment/>
    </xf>
    <xf numFmtId="0" fontId="0" fillId="0" borderId="39" xfId="0" applyBorder="1" applyAlignment="1">
      <alignment/>
    </xf>
    <xf numFmtId="0" fontId="15" fillId="0" borderId="40" xfId="0" applyFont="1" applyBorder="1" applyAlignment="1">
      <alignment horizontal="center" wrapText="1"/>
    </xf>
    <xf numFmtId="0" fontId="27" fillId="0" borderId="16" xfId="0" applyFont="1" applyBorder="1" applyAlignment="1">
      <alignment/>
    </xf>
    <xf numFmtId="41" fontId="13" fillId="0" borderId="41" xfId="0" applyNumberFormat="1" applyFont="1" applyBorder="1" applyAlignment="1">
      <alignment/>
    </xf>
    <xf numFmtId="0" fontId="14" fillId="0" borderId="42" xfId="0" applyFont="1" applyBorder="1" applyAlignment="1">
      <alignment horizontal="center"/>
    </xf>
    <xf numFmtId="0" fontId="11" fillId="0" borderId="33" xfId="0" applyFont="1" applyFill="1" applyBorder="1" applyAlignment="1">
      <alignment wrapText="1"/>
    </xf>
    <xf numFmtId="0" fontId="2" fillId="0" borderId="33" xfId="0" applyFont="1" applyFill="1" applyBorder="1" applyAlignment="1">
      <alignment horizontal="justify"/>
    </xf>
    <xf numFmtId="0" fontId="5" fillId="0" borderId="43" xfId="0" applyFont="1" applyFill="1" applyBorder="1" applyAlignment="1">
      <alignment horizontal="justify"/>
    </xf>
    <xf numFmtId="0" fontId="15" fillId="0" borderId="10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5" fillId="0" borderId="24" xfId="0" applyFont="1" applyBorder="1" applyAlignment="1">
      <alignment horizontal="center" wrapText="1"/>
    </xf>
    <xf numFmtId="41" fontId="0" fillId="37" borderId="0" xfId="0" applyNumberFormat="1" applyFill="1" applyBorder="1" applyAlignment="1">
      <alignment/>
    </xf>
    <xf numFmtId="41" fontId="15" fillId="14" borderId="0" xfId="0" applyNumberFormat="1" applyFont="1" applyFill="1" applyBorder="1" applyAlignment="1">
      <alignment/>
    </xf>
    <xf numFmtId="41" fontId="0" fillId="32" borderId="0" xfId="0" applyNumberFormat="1" applyFill="1" applyBorder="1" applyAlignment="1">
      <alignment/>
    </xf>
    <xf numFmtId="41" fontId="13" fillId="0" borderId="0" xfId="0" applyNumberFormat="1" applyFont="1" applyBorder="1" applyAlignment="1">
      <alignment/>
    </xf>
    <xf numFmtId="41" fontId="26" fillId="0" borderId="0" xfId="0" applyNumberFormat="1" applyFon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15" fillId="0" borderId="0" xfId="0" applyNumberFormat="1" applyFont="1" applyFill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36" fillId="0" borderId="10" xfId="0" applyFont="1" applyFill="1" applyBorder="1" applyAlignment="1">
      <alignment horizontal="justify"/>
    </xf>
    <xf numFmtId="0" fontId="15" fillId="0" borderId="14" xfId="0" applyFont="1" applyBorder="1" applyAlignment="1">
      <alignment wrapText="1"/>
    </xf>
    <xf numFmtId="3" fontId="0" fillId="0" borderId="32" xfId="0" applyNumberFormat="1" applyBorder="1" applyAlignment="1">
      <alignment/>
    </xf>
    <xf numFmtId="41" fontId="26" fillId="25" borderId="16" xfId="0" applyNumberFormat="1" applyFont="1" applyFill="1" applyBorder="1" applyAlignment="1">
      <alignment/>
    </xf>
    <xf numFmtId="3" fontId="26" fillId="0" borderId="1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/>
    </xf>
    <xf numFmtId="3" fontId="15" fillId="0" borderId="19" xfId="0" applyNumberFormat="1" applyFont="1" applyBorder="1" applyAlignment="1">
      <alignment/>
    </xf>
    <xf numFmtId="0" fontId="3" fillId="0" borderId="44" xfId="0" applyFont="1" applyBorder="1" applyAlignment="1">
      <alignment/>
    </xf>
    <xf numFmtId="181" fontId="0" fillId="0" borderId="10" xfId="46" applyNumberFormat="1" applyFont="1" applyBorder="1" applyAlignment="1">
      <alignment horizontal="right" indent="3"/>
    </xf>
    <xf numFmtId="0" fontId="3" fillId="0" borderId="44" xfId="0" applyFont="1" applyFill="1" applyBorder="1" applyAlignment="1">
      <alignment/>
    </xf>
    <xf numFmtId="181" fontId="0" fillId="0" borderId="10" xfId="46" applyNumberFormat="1" applyFont="1" applyBorder="1" applyAlignment="1">
      <alignment/>
    </xf>
    <xf numFmtId="181" fontId="0" fillId="0" borderId="10" xfId="46" applyNumberFormat="1" applyFont="1" applyBorder="1" applyAlignment="1">
      <alignment/>
    </xf>
    <xf numFmtId="181" fontId="0" fillId="33" borderId="10" xfId="46" applyNumberFormat="1" applyFont="1" applyFill="1" applyBorder="1" applyAlignment="1">
      <alignment/>
    </xf>
    <xf numFmtId="174" fontId="24" fillId="0" borderId="33" xfId="55" applyNumberFormat="1" applyFont="1" applyFill="1" applyBorder="1" applyAlignment="1">
      <alignment horizontal="left" vertical="center" wrapText="1"/>
      <protection/>
    </xf>
    <xf numFmtId="0" fontId="23" fillId="0" borderId="33" xfId="0" applyFont="1" applyBorder="1" applyAlignment="1">
      <alignment/>
    </xf>
    <xf numFmtId="0" fontId="23" fillId="0" borderId="35" xfId="0" applyFont="1" applyBorder="1" applyAlignment="1">
      <alignment/>
    </xf>
    <xf numFmtId="174" fontId="18" fillId="0" borderId="43" xfId="55" applyNumberFormat="1" applyFont="1" applyFill="1" applyBorder="1" applyAlignment="1">
      <alignment horizontal="left" vertical="center" wrapText="1"/>
      <protection/>
    </xf>
    <xf numFmtId="0" fontId="15" fillId="0" borderId="36" xfId="0" applyFont="1" applyBorder="1" applyAlignment="1">
      <alignment wrapText="1"/>
    </xf>
    <xf numFmtId="3" fontId="15" fillId="0" borderId="32" xfId="0" applyNumberFormat="1" applyFont="1" applyBorder="1" applyAlignment="1">
      <alignment/>
    </xf>
    <xf numFmtId="3" fontId="3" fillId="0" borderId="32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4" fontId="37" fillId="0" borderId="12" xfId="55" applyNumberFormat="1" applyFont="1" applyFill="1" applyBorder="1" applyAlignment="1">
      <alignment horizontal="left" vertical="center" wrapText="1"/>
      <protection/>
    </xf>
    <xf numFmtId="0" fontId="3" fillId="0" borderId="32" xfId="0" applyFont="1" applyBorder="1" applyAlignment="1">
      <alignment/>
    </xf>
    <xf numFmtId="3" fontId="23" fillId="0" borderId="32" xfId="0" applyNumberFormat="1" applyFont="1" applyFill="1" applyBorder="1" applyAlignment="1">
      <alignment/>
    </xf>
    <xf numFmtId="0" fontId="26" fillId="0" borderId="38" xfId="0" applyFont="1" applyBorder="1" applyAlignment="1">
      <alignment/>
    </xf>
    <xf numFmtId="181" fontId="15" fillId="14" borderId="10" xfId="46" applyNumberFormat="1" applyFont="1" applyFill="1" applyBorder="1" applyAlignment="1">
      <alignment/>
    </xf>
    <xf numFmtId="181" fontId="0" fillId="0" borderId="23" xfId="46" applyNumberFormat="1" applyFont="1" applyBorder="1" applyAlignment="1">
      <alignment/>
    </xf>
    <xf numFmtId="181" fontId="3" fillId="0" borderId="16" xfId="46" applyNumberFormat="1" applyFont="1" applyBorder="1" applyAlignment="1">
      <alignment/>
    </xf>
    <xf numFmtId="181" fontId="3" fillId="33" borderId="16" xfId="46" applyNumberFormat="1" applyFont="1" applyFill="1" applyBorder="1" applyAlignment="1">
      <alignment/>
    </xf>
    <xf numFmtId="181" fontId="13" fillId="14" borderId="16" xfId="46" applyNumberFormat="1" applyFont="1" applyFill="1" applyBorder="1" applyAlignment="1">
      <alignment/>
    </xf>
    <xf numFmtId="181" fontId="5" fillId="0" borderId="18" xfId="46" applyNumberFormat="1" applyFont="1" applyBorder="1" applyAlignment="1">
      <alignment/>
    </xf>
    <xf numFmtId="0" fontId="3" fillId="0" borderId="46" xfId="0" applyFont="1" applyFill="1" applyBorder="1" applyAlignment="1">
      <alignment/>
    </xf>
    <xf numFmtId="0" fontId="5" fillId="16" borderId="10" xfId="0" applyFont="1" applyFill="1" applyBorder="1" applyAlignment="1">
      <alignment horizontal="justify" wrapText="1"/>
    </xf>
    <xf numFmtId="0" fontId="3" fillId="16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15" fillId="40" borderId="10" xfId="0" applyFont="1" applyFill="1" applyBorder="1" applyAlignment="1">
      <alignment/>
    </xf>
    <xf numFmtId="0" fontId="22" fillId="40" borderId="10" xfId="0" applyFont="1" applyFill="1" applyBorder="1" applyAlignment="1">
      <alignment/>
    </xf>
    <xf numFmtId="0" fontId="5" fillId="16" borderId="10" xfId="0" applyFont="1" applyFill="1" applyBorder="1" applyAlignment="1">
      <alignment wrapText="1"/>
    </xf>
    <xf numFmtId="0" fontId="14" fillId="3" borderId="10" xfId="0" applyFont="1" applyFill="1" applyBorder="1" applyAlignment="1">
      <alignment wrapText="1"/>
    </xf>
    <xf numFmtId="0" fontId="13" fillId="3" borderId="10" xfId="0" applyFont="1" applyFill="1" applyBorder="1" applyAlignment="1">
      <alignment/>
    </xf>
    <xf numFmtId="0" fontId="14" fillId="3" borderId="10" xfId="0" applyFont="1" applyFill="1" applyBorder="1" applyAlignment="1">
      <alignment/>
    </xf>
    <xf numFmtId="3" fontId="5" fillId="0" borderId="45" xfId="0" applyNumberFormat="1" applyFont="1" applyBorder="1" applyAlignment="1">
      <alignment/>
    </xf>
    <xf numFmtId="3" fontId="3" fillId="0" borderId="32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81" fontId="0" fillId="0" borderId="32" xfId="46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2" xfId="0" applyBorder="1" applyAlignment="1">
      <alignment horizontal="center"/>
    </xf>
    <xf numFmtId="3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33" fillId="0" borderId="28" xfId="57" applyFont="1" applyBorder="1" applyAlignment="1">
      <alignment horizontal="center" vertical="center" wrapText="1"/>
      <protection/>
    </xf>
    <xf numFmtId="0" fontId="29" fillId="0" borderId="22" xfId="57" applyFont="1" applyBorder="1" applyAlignment="1">
      <alignment horizontal="center"/>
      <protection/>
    </xf>
    <xf numFmtId="0" fontId="0" fillId="0" borderId="0" xfId="0" applyAlignment="1">
      <alignment/>
    </xf>
    <xf numFmtId="41" fontId="0" fillId="0" borderId="23" xfId="0" applyNumberFormat="1" applyFont="1" applyBorder="1" applyAlignment="1">
      <alignment/>
    </xf>
    <xf numFmtId="41" fontId="0" fillId="0" borderId="23" xfId="0" applyNumberFormat="1" applyBorder="1" applyAlignment="1">
      <alignment/>
    </xf>
    <xf numFmtId="41" fontId="13" fillId="0" borderId="47" xfId="0" applyNumberFormat="1" applyFont="1" applyBorder="1" applyAlignment="1">
      <alignment/>
    </xf>
    <xf numFmtId="0" fontId="15" fillId="0" borderId="22" xfId="0" applyFont="1" applyBorder="1" applyAlignment="1">
      <alignment horizontal="center" wrapText="1"/>
    </xf>
    <xf numFmtId="0" fontId="27" fillId="0" borderId="32" xfId="0" applyFont="1" applyBorder="1" applyAlignment="1">
      <alignment/>
    </xf>
    <xf numFmtId="41" fontId="0" fillId="0" borderId="32" xfId="0" applyNumberFormat="1" applyFont="1" applyBorder="1" applyAlignment="1">
      <alignment/>
    </xf>
    <xf numFmtId="41" fontId="27" fillId="0" borderId="32" xfId="0" applyNumberFormat="1" applyFont="1" applyBorder="1" applyAlignment="1">
      <alignment/>
    </xf>
    <xf numFmtId="41" fontId="0" fillId="0" borderId="32" xfId="0" applyNumberFormat="1" applyBorder="1" applyAlignment="1">
      <alignment/>
    </xf>
    <xf numFmtId="41" fontId="26" fillId="32" borderId="32" xfId="0" applyNumberFormat="1" applyFont="1" applyFill="1" applyBorder="1" applyAlignment="1">
      <alignment/>
    </xf>
    <xf numFmtId="41" fontId="0" fillId="34" borderId="32" xfId="0" applyNumberFormat="1" applyFill="1" applyBorder="1" applyAlignment="1">
      <alignment/>
    </xf>
    <xf numFmtId="41" fontId="0" fillId="6" borderId="32" xfId="0" applyNumberFormat="1" applyFill="1" applyBorder="1" applyAlignment="1">
      <alignment/>
    </xf>
    <xf numFmtId="41" fontId="0" fillId="33" borderId="32" xfId="0" applyNumberFormat="1" applyFill="1" applyBorder="1" applyAlignment="1">
      <alignment/>
    </xf>
    <xf numFmtId="41" fontId="15" fillId="14" borderId="32" xfId="0" applyNumberFormat="1" applyFont="1" applyFill="1" applyBorder="1" applyAlignment="1">
      <alignment/>
    </xf>
    <xf numFmtId="41" fontId="0" fillId="32" borderId="32" xfId="0" applyNumberFormat="1" applyFill="1" applyBorder="1" applyAlignment="1">
      <alignment/>
    </xf>
    <xf numFmtId="41" fontId="13" fillId="0" borderId="45" xfId="0" applyNumberFormat="1" applyFont="1" applyBorder="1" applyAlignment="1">
      <alignment/>
    </xf>
    <xf numFmtId="0" fontId="15" fillId="0" borderId="38" xfId="0" applyFont="1" applyBorder="1" applyAlignment="1">
      <alignment horizontal="center" wrapText="1"/>
    </xf>
    <xf numFmtId="0" fontId="15" fillId="0" borderId="48" xfId="0" applyFont="1" applyBorder="1" applyAlignment="1">
      <alignment horizontal="center" wrapText="1"/>
    </xf>
    <xf numFmtId="181" fontId="0" fillId="0" borderId="23" xfId="46" applyNumberFormat="1" applyFont="1" applyBorder="1" applyAlignment="1">
      <alignment/>
    </xf>
    <xf numFmtId="181" fontId="0" fillId="33" borderId="23" xfId="46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181" fontId="0" fillId="0" borderId="23" xfId="46" applyNumberFormat="1" applyFont="1" applyBorder="1" applyAlignment="1">
      <alignment horizontal="right"/>
    </xf>
    <xf numFmtId="3" fontId="15" fillId="14" borderId="23" xfId="0" applyNumberFormat="1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3" fontId="13" fillId="0" borderId="47" xfId="0" applyNumberFormat="1" applyFont="1" applyBorder="1" applyAlignment="1">
      <alignment/>
    </xf>
    <xf numFmtId="181" fontId="0" fillId="0" borderId="32" xfId="46" applyNumberFormat="1" applyFont="1" applyBorder="1" applyAlignment="1">
      <alignment/>
    </xf>
    <xf numFmtId="3" fontId="15" fillId="14" borderId="32" xfId="0" applyNumberFormat="1" applyFont="1" applyFill="1" applyBorder="1" applyAlignment="1">
      <alignment/>
    </xf>
    <xf numFmtId="3" fontId="13" fillId="0" borderId="45" xfId="0" applyNumberFormat="1" applyFont="1" applyBorder="1" applyAlignment="1">
      <alignment/>
    </xf>
    <xf numFmtId="0" fontId="15" fillId="0" borderId="38" xfId="0" applyFont="1" applyBorder="1" applyAlignment="1">
      <alignment horizontal="center" vertical="center" wrapText="1"/>
    </xf>
    <xf numFmtId="41" fontId="0" fillId="8" borderId="32" xfId="0" applyNumberFormat="1" applyFont="1" applyFill="1" applyBorder="1" applyAlignment="1">
      <alignment/>
    </xf>
    <xf numFmtId="181" fontId="0" fillId="8" borderId="32" xfId="46" applyNumberFormat="1" applyFont="1" applyFill="1" applyBorder="1" applyAlignment="1">
      <alignment/>
    </xf>
    <xf numFmtId="0" fontId="15" fillId="0" borderId="42" xfId="0" applyFont="1" applyBorder="1" applyAlignment="1">
      <alignment horizontal="center" vertical="center" wrapText="1"/>
    </xf>
    <xf numFmtId="181" fontId="0" fillId="0" borderId="33" xfId="46" applyNumberFormat="1" applyFont="1" applyBorder="1" applyAlignment="1">
      <alignment/>
    </xf>
    <xf numFmtId="181" fontId="0" fillId="33" borderId="33" xfId="46" applyNumberFormat="1" applyFont="1" applyFill="1" applyBorder="1" applyAlignment="1">
      <alignment/>
    </xf>
    <xf numFmtId="3" fontId="0" fillId="0" borderId="33" xfId="0" applyNumberFormat="1" applyFont="1" applyBorder="1" applyAlignment="1">
      <alignment/>
    </xf>
    <xf numFmtId="181" fontId="0" fillId="0" borderId="33" xfId="46" applyNumberFormat="1" applyFont="1" applyBorder="1" applyAlignment="1">
      <alignment horizontal="right"/>
    </xf>
    <xf numFmtId="41" fontId="0" fillId="0" borderId="3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33" borderId="33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5" fillId="0" borderId="43" xfId="0" applyNumberFormat="1" applyFont="1" applyBorder="1" applyAlignment="1">
      <alignment/>
    </xf>
    <xf numFmtId="3" fontId="0" fillId="0" borderId="33" xfId="0" applyNumberFormat="1" applyBorder="1" applyAlignment="1">
      <alignment/>
    </xf>
    <xf numFmtId="0" fontId="15" fillId="0" borderId="38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3" fillId="0" borderId="32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6" fillId="0" borderId="48" xfId="0" applyFont="1" applyBorder="1" applyAlignment="1">
      <alignment/>
    </xf>
    <xf numFmtId="41" fontId="15" fillId="32" borderId="23" xfId="0" applyNumberFormat="1" applyFont="1" applyFill="1" applyBorder="1" applyAlignment="1">
      <alignment/>
    </xf>
    <xf numFmtId="41" fontId="3" fillId="0" borderId="23" xfId="0" applyNumberFormat="1" applyFont="1" applyBorder="1" applyAlignment="1">
      <alignment/>
    </xf>
    <xf numFmtId="41" fontId="3" fillId="34" borderId="23" xfId="0" applyNumberFormat="1" applyFont="1" applyFill="1" applyBorder="1" applyAlignment="1">
      <alignment/>
    </xf>
    <xf numFmtId="41" fontId="3" fillId="0" borderId="32" xfId="0" applyNumberFormat="1" applyFont="1" applyBorder="1" applyAlignment="1">
      <alignment/>
    </xf>
    <xf numFmtId="41" fontId="3" fillId="34" borderId="32" xfId="0" applyNumberFormat="1" applyFont="1" applyFill="1" applyBorder="1" applyAlignment="1">
      <alignment/>
    </xf>
    <xf numFmtId="181" fontId="0" fillId="6" borderId="23" xfId="46" applyNumberFormat="1" applyFont="1" applyFill="1" applyBorder="1" applyAlignment="1">
      <alignment/>
    </xf>
    <xf numFmtId="181" fontId="15" fillId="14" borderId="23" xfId="46" applyNumberFormat="1" applyFont="1" applyFill="1" applyBorder="1" applyAlignment="1">
      <alignment/>
    </xf>
    <xf numFmtId="181" fontId="0" fillId="36" borderId="23" xfId="46" applyNumberFormat="1" applyFont="1" applyFill="1" applyBorder="1" applyAlignment="1">
      <alignment/>
    </xf>
    <xf numFmtId="181" fontId="13" fillId="0" borderId="47" xfId="46" applyNumberFormat="1" applyFont="1" applyBorder="1" applyAlignment="1">
      <alignment/>
    </xf>
    <xf numFmtId="181" fontId="0" fillId="0" borderId="32" xfId="46" applyNumberFormat="1" applyFont="1" applyBorder="1" applyAlignment="1">
      <alignment/>
    </xf>
    <xf numFmtId="181" fontId="0" fillId="6" borderId="32" xfId="46" applyNumberFormat="1" applyFont="1" applyFill="1" applyBorder="1" applyAlignment="1">
      <alignment/>
    </xf>
    <xf numFmtId="181" fontId="15" fillId="14" borderId="32" xfId="46" applyNumberFormat="1" applyFont="1" applyFill="1" applyBorder="1" applyAlignment="1">
      <alignment/>
    </xf>
    <xf numFmtId="181" fontId="3" fillId="0" borderId="32" xfId="46" applyNumberFormat="1" applyFont="1" applyBorder="1" applyAlignment="1">
      <alignment/>
    </xf>
    <xf numFmtId="181" fontId="0" fillId="36" borderId="32" xfId="46" applyNumberFormat="1" applyFont="1" applyFill="1" applyBorder="1" applyAlignment="1">
      <alignment/>
    </xf>
    <xf numFmtId="181" fontId="13" fillId="0" borderId="45" xfId="46" applyNumberFormat="1" applyFont="1" applyBorder="1" applyAlignment="1">
      <alignment/>
    </xf>
    <xf numFmtId="0" fontId="0" fillId="0" borderId="49" xfId="0" applyBorder="1" applyAlignment="1">
      <alignment/>
    </xf>
    <xf numFmtId="0" fontId="15" fillId="0" borderId="23" xfId="0" applyFont="1" applyBorder="1" applyAlignment="1">
      <alignment wrapText="1"/>
    </xf>
    <xf numFmtId="181" fontId="3" fillId="0" borderId="23" xfId="46" applyNumberFormat="1" applyFont="1" applyBorder="1" applyAlignment="1">
      <alignment/>
    </xf>
    <xf numFmtId="181" fontId="3" fillId="33" borderId="23" xfId="46" applyNumberFormat="1" applyFont="1" applyFill="1" applyBorder="1" applyAlignment="1">
      <alignment/>
    </xf>
    <xf numFmtId="181" fontId="13" fillId="14" borderId="23" xfId="46" applyNumberFormat="1" applyFont="1" applyFill="1" applyBorder="1" applyAlignment="1">
      <alignment/>
    </xf>
    <xf numFmtId="181" fontId="5" fillId="0" borderId="47" xfId="46" applyNumberFormat="1" applyFont="1" applyBorder="1" applyAlignment="1">
      <alignment/>
    </xf>
    <xf numFmtId="0" fontId="0" fillId="0" borderId="38" xfId="0" applyBorder="1" applyAlignment="1">
      <alignment/>
    </xf>
    <xf numFmtId="0" fontId="15" fillId="0" borderId="32" xfId="0" applyFont="1" applyBorder="1" applyAlignment="1">
      <alignment wrapText="1"/>
    </xf>
    <xf numFmtId="181" fontId="3" fillId="33" borderId="32" xfId="46" applyNumberFormat="1" applyFont="1" applyFill="1" applyBorder="1" applyAlignment="1">
      <alignment/>
    </xf>
    <xf numFmtId="0" fontId="2" fillId="0" borderId="33" xfId="0" applyFont="1" applyBorder="1" applyAlignment="1">
      <alignment horizontal="justify"/>
    </xf>
    <xf numFmtId="174" fontId="12" fillId="0" borderId="33" xfId="55" applyNumberFormat="1" applyFont="1" applyFill="1" applyBorder="1" applyAlignment="1">
      <alignment horizontal="left" vertical="center" wrapText="1"/>
      <protection/>
    </xf>
    <xf numFmtId="0" fontId="5" fillId="0" borderId="33" xfId="0" applyFont="1" applyBorder="1" applyAlignment="1">
      <alignment horizontal="justify"/>
    </xf>
    <xf numFmtId="0" fontId="5" fillId="32" borderId="33" xfId="0" applyFont="1" applyFill="1" applyBorder="1" applyAlignment="1">
      <alignment wrapText="1"/>
    </xf>
    <xf numFmtId="0" fontId="5" fillId="34" borderId="33" xfId="0" applyFont="1" applyFill="1" applyBorder="1" applyAlignment="1">
      <alignment wrapText="1"/>
    </xf>
    <xf numFmtId="0" fontId="5" fillId="6" borderId="33" xfId="0" applyFont="1" applyFill="1" applyBorder="1" applyAlignment="1">
      <alignment wrapText="1"/>
    </xf>
    <xf numFmtId="0" fontId="2" fillId="33" borderId="33" xfId="0" applyFont="1" applyFill="1" applyBorder="1" applyAlignment="1">
      <alignment wrapText="1"/>
    </xf>
    <xf numFmtId="0" fontId="5" fillId="14" borderId="33" xfId="0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0" borderId="33" xfId="0" applyFont="1" applyFill="1" applyBorder="1" applyAlignment="1">
      <alignment wrapText="1"/>
    </xf>
    <xf numFmtId="0" fontId="14" fillId="0" borderId="43" xfId="0" applyFont="1" applyBorder="1" applyAlignment="1">
      <alignment/>
    </xf>
    <xf numFmtId="181" fontId="15" fillId="17" borderId="32" xfId="46" applyNumberFormat="1" applyFont="1" applyFill="1" applyBorder="1" applyAlignment="1">
      <alignment/>
    </xf>
    <xf numFmtId="181" fontId="3" fillId="34" borderId="32" xfId="46" applyNumberFormat="1" applyFont="1" applyFill="1" applyBorder="1" applyAlignment="1">
      <alignment/>
    </xf>
    <xf numFmtId="181" fontId="3" fillId="6" borderId="32" xfId="46" applyNumberFormat="1" applyFont="1" applyFill="1" applyBorder="1" applyAlignment="1">
      <alignment/>
    </xf>
    <xf numFmtId="0" fontId="15" fillId="0" borderId="38" xfId="0" applyFont="1" applyBorder="1" applyAlignment="1">
      <alignment wrapText="1"/>
    </xf>
    <xf numFmtId="181" fontId="3" fillId="0" borderId="20" xfId="46" applyNumberFormat="1" applyFont="1" applyBorder="1" applyAlignment="1">
      <alignment/>
    </xf>
    <xf numFmtId="181" fontId="3" fillId="34" borderId="20" xfId="46" applyNumberFormat="1" applyFont="1" applyFill="1" applyBorder="1" applyAlignment="1">
      <alignment/>
    </xf>
    <xf numFmtId="181" fontId="3" fillId="6" borderId="20" xfId="46" applyNumberFormat="1" applyFont="1" applyFill="1" applyBorder="1" applyAlignment="1">
      <alignment/>
    </xf>
    <xf numFmtId="181" fontId="3" fillId="33" borderId="20" xfId="46" applyNumberFormat="1" applyFont="1" applyFill="1" applyBorder="1" applyAlignment="1">
      <alignment/>
    </xf>
    <xf numFmtId="0" fontId="15" fillId="0" borderId="32" xfId="0" applyFont="1" applyBorder="1" applyAlignment="1">
      <alignment horizontal="center" vertical="center" wrapText="1"/>
    </xf>
    <xf numFmtId="41" fontId="0" fillId="34" borderId="32" xfId="0" applyNumberFormat="1" applyFont="1" applyFill="1" applyBorder="1" applyAlignment="1">
      <alignment/>
    </xf>
    <xf numFmtId="41" fontId="0" fillId="6" borderId="32" xfId="0" applyNumberFormat="1" applyFont="1" applyFill="1" applyBorder="1" applyAlignment="1">
      <alignment/>
    </xf>
    <xf numFmtId="41" fontId="0" fillId="33" borderId="32" xfId="0" applyNumberFormat="1" applyFont="1" applyFill="1" applyBorder="1" applyAlignment="1">
      <alignment/>
    </xf>
    <xf numFmtId="3" fontId="38" fillId="0" borderId="32" xfId="0" applyNumberFormat="1" applyFont="1" applyFill="1" applyBorder="1" applyAlignment="1">
      <alignment/>
    </xf>
    <xf numFmtId="41" fontId="0" fillId="32" borderId="32" xfId="0" applyNumberFormat="1" applyFont="1" applyFill="1" applyBorder="1" applyAlignment="1">
      <alignment/>
    </xf>
    <xf numFmtId="0" fontId="31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3" fillId="0" borderId="50" xfId="0" applyFont="1" applyFill="1" applyBorder="1" applyAlignment="1">
      <alignment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1" fillId="34" borderId="0" xfId="0" applyFont="1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4" fillId="0" borderId="42" xfId="0" applyFont="1" applyBorder="1" applyAlignment="1">
      <alignment/>
    </xf>
    <xf numFmtId="0" fontId="0" fillId="0" borderId="33" xfId="0" applyBorder="1" applyAlignment="1">
      <alignment/>
    </xf>
    <xf numFmtId="0" fontId="14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70ûrlap" xfId="54"/>
    <cellStyle name="Normál_97ûrlap" xfId="55"/>
    <cellStyle name="Normál_kiemelt eik 2013" xfId="56"/>
    <cellStyle name="Normál_módIV12önk" xfId="57"/>
    <cellStyle name="Normál_SZOCI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25"/>
  <sheetViews>
    <sheetView tabSelected="1" zoomScale="60" zoomScaleNormal="60" zoomScalePageLayoutView="0" workbookViewId="0" topLeftCell="A1">
      <selection activeCell="I20" sqref="I20"/>
    </sheetView>
  </sheetViews>
  <sheetFormatPr defaultColWidth="9.140625" defaultRowHeight="12.75"/>
  <cols>
    <col min="1" max="1" width="9.28125" style="167" customWidth="1"/>
    <col min="2" max="2" width="88.140625" style="167" customWidth="1"/>
    <col min="3" max="3" width="23.140625" style="167" customWidth="1"/>
    <col min="4" max="4" width="12.00390625" style="169" customWidth="1"/>
    <col min="5" max="5" width="73.8515625" style="167" customWidth="1"/>
    <col min="6" max="6" width="23.57421875" style="167" customWidth="1"/>
    <col min="7" max="8" width="15.57421875" style="167" customWidth="1"/>
    <col min="9" max="9" width="12.8515625" style="167" bestFit="1" customWidth="1"/>
    <col min="10" max="10" width="15.00390625" style="167" customWidth="1"/>
    <col min="11" max="16384" width="9.140625" style="167" customWidth="1"/>
  </cols>
  <sheetData>
    <row r="1" spans="2:6" ht="29.25" customHeight="1">
      <c r="B1" s="402" t="s">
        <v>186</v>
      </c>
      <c r="C1" s="403"/>
      <c r="D1" s="403"/>
      <c r="E1" s="403"/>
      <c r="F1" s="403"/>
    </row>
    <row r="2" spans="2:6" ht="36" customHeight="1">
      <c r="B2" s="402" t="s">
        <v>282</v>
      </c>
      <c r="C2" s="402"/>
      <c r="D2"/>
      <c r="E2" s="402" t="s">
        <v>283</v>
      </c>
      <c r="F2" s="402"/>
    </row>
    <row r="3" ht="16.5" thickBot="1">
      <c r="A3" s="168"/>
    </row>
    <row r="4" spans="1:6" ht="33.75" customHeight="1">
      <c r="A4" s="166"/>
      <c r="B4" s="125" t="s">
        <v>187</v>
      </c>
      <c r="C4" s="166" t="s">
        <v>227</v>
      </c>
      <c r="D4" s="126"/>
      <c r="E4" s="125" t="s">
        <v>188</v>
      </c>
      <c r="F4" s="166" t="s">
        <v>225</v>
      </c>
    </row>
    <row r="5" spans="1:6" ht="19.5" customHeight="1">
      <c r="A5" s="170"/>
      <c r="B5" s="171"/>
      <c r="C5" s="170"/>
      <c r="D5" s="172"/>
      <c r="E5" s="171"/>
      <c r="F5" s="170" t="s">
        <v>226</v>
      </c>
    </row>
    <row r="6" spans="1:8" ht="88.5" customHeight="1" thickBot="1">
      <c r="A6" s="173"/>
      <c r="B6" s="174"/>
      <c r="C6" s="295" t="s">
        <v>189</v>
      </c>
      <c r="D6" s="175"/>
      <c r="E6" s="174"/>
      <c r="F6" s="295" t="s">
        <v>190</v>
      </c>
      <c r="G6" s="176"/>
      <c r="H6" s="176"/>
    </row>
    <row r="7" spans="1:8" ht="24" customHeight="1">
      <c r="A7" s="170"/>
      <c r="B7" s="177" t="s">
        <v>191</v>
      </c>
      <c r="C7" s="296"/>
      <c r="D7" s="172"/>
      <c r="E7" s="178" t="s">
        <v>192</v>
      </c>
      <c r="F7" s="296"/>
      <c r="G7" s="176"/>
      <c r="H7" s="176"/>
    </row>
    <row r="8" spans="1:10" ht="24" customHeight="1">
      <c r="A8" s="179" t="s">
        <v>178</v>
      </c>
      <c r="B8" s="180" t="s">
        <v>193</v>
      </c>
      <c r="C8" s="181">
        <f>'1.bevételek össz'!F8</f>
        <v>100782</v>
      </c>
      <c r="D8" s="182" t="s">
        <v>180</v>
      </c>
      <c r="E8" s="180" t="s">
        <v>194</v>
      </c>
      <c r="F8" s="183">
        <f>'2.kiadások össz'!F5+'2.kiadások össz'!G5</f>
        <v>20967</v>
      </c>
      <c r="G8" s="184"/>
      <c r="H8" s="184"/>
      <c r="I8" s="184"/>
      <c r="J8" s="184"/>
    </row>
    <row r="9" spans="1:10" ht="44.25" customHeight="1">
      <c r="A9" s="185" t="s">
        <v>176</v>
      </c>
      <c r="B9" s="186" t="s">
        <v>195</v>
      </c>
      <c r="C9" s="181"/>
      <c r="D9" s="187" t="s">
        <v>181</v>
      </c>
      <c r="E9" s="188" t="s">
        <v>196</v>
      </c>
      <c r="F9" s="189">
        <f>'2.kiadások össz'!F6+'2.kiadások össz'!G6</f>
        <v>2794</v>
      </c>
      <c r="G9" s="184"/>
      <c r="H9" s="184"/>
      <c r="I9" s="184"/>
      <c r="J9" s="184"/>
    </row>
    <row r="10" spans="1:10" ht="24" customHeight="1">
      <c r="A10" s="179" t="s">
        <v>177</v>
      </c>
      <c r="B10" s="180" t="s">
        <v>197</v>
      </c>
      <c r="C10" s="181">
        <f>'1.bevételek össz'!F6+'1.bevételek össz'!F7+'1.bevételek össz'!F10+'1.bevételek össz'!F11+'1.bevételek össz'!H24</f>
        <v>222527</v>
      </c>
      <c r="D10" s="187" t="s">
        <v>182</v>
      </c>
      <c r="E10" s="186" t="s">
        <v>198</v>
      </c>
      <c r="F10" s="189">
        <f>'2.kiadások össz'!F7+'2.kiadások össz'!F8+'2.kiadások össz'!F10+'2.kiadások össz'!F9+'2.kiadások össz'!F13+'2.kiadások össz'!G7+'2.kiadások össz'!G8+'2.kiadások össz'!G10</f>
        <v>89856</v>
      </c>
      <c r="G10" s="184"/>
      <c r="H10" s="184"/>
      <c r="I10" s="184"/>
      <c r="J10" s="184"/>
    </row>
    <row r="11" spans="1:10" ht="24" customHeight="1">
      <c r="A11" s="185" t="s">
        <v>199</v>
      </c>
      <c r="B11" s="186" t="s">
        <v>200</v>
      </c>
      <c r="C11" s="181"/>
      <c r="D11" s="190" t="s">
        <v>201</v>
      </c>
      <c r="E11" s="191" t="s">
        <v>202</v>
      </c>
      <c r="F11" s="189"/>
      <c r="G11" s="184"/>
      <c r="H11" s="184"/>
      <c r="I11" s="184"/>
      <c r="J11" s="184"/>
    </row>
    <row r="12" spans="1:10" ht="24" customHeight="1" thickBot="1">
      <c r="A12" s="179"/>
      <c r="B12" s="180"/>
      <c r="C12" s="181"/>
      <c r="D12" s="187" t="s">
        <v>203</v>
      </c>
      <c r="E12" s="186" t="s">
        <v>257</v>
      </c>
      <c r="F12" s="181">
        <f>'2.kiadások össz'!F18+'2.kiadások össz'!F19+'2.kiadások össz'!F30+'2.kiadások össz'!G18</f>
        <v>488466</v>
      </c>
      <c r="G12" s="184"/>
      <c r="H12" s="184"/>
      <c r="I12" s="184"/>
      <c r="J12" s="184"/>
    </row>
    <row r="13" spans="1:10" ht="24" customHeight="1" thickBot="1">
      <c r="A13" s="192"/>
      <c r="B13" s="193" t="s">
        <v>204</v>
      </c>
      <c r="C13" s="194">
        <f>SUM(C8:C12)</f>
        <v>323309</v>
      </c>
      <c r="D13" s="192"/>
      <c r="E13" s="193" t="s">
        <v>205</v>
      </c>
      <c r="F13" s="194">
        <f>SUM(F8:F12)</f>
        <v>602083</v>
      </c>
      <c r="G13" s="184"/>
      <c r="H13" s="184"/>
      <c r="I13" s="184"/>
      <c r="J13" s="184"/>
    </row>
    <row r="14" spans="1:10" s="198" customFormat="1" ht="24" customHeight="1">
      <c r="A14" s="179" t="s">
        <v>179</v>
      </c>
      <c r="B14" s="186" t="s">
        <v>206</v>
      </c>
      <c r="C14" s="181">
        <f>'1.bevételek össz'!F27</f>
        <v>279524</v>
      </c>
      <c r="D14" s="195" t="s">
        <v>184</v>
      </c>
      <c r="E14" s="196" t="s">
        <v>207</v>
      </c>
      <c r="F14" s="197">
        <f>'2.kiadások össz'!F21+'2.kiadások össz'!G21</f>
        <v>1037</v>
      </c>
      <c r="G14" s="184"/>
      <c r="H14" s="184"/>
      <c r="I14" s="184"/>
      <c r="J14" s="184"/>
    </row>
    <row r="15" spans="1:10" ht="24" customHeight="1">
      <c r="A15" s="179" t="s">
        <v>208</v>
      </c>
      <c r="B15" s="186" t="s">
        <v>209</v>
      </c>
      <c r="C15" s="181">
        <f>+'1.bevételek össz'!H39</f>
        <v>844450</v>
      </c>
      <c r="D15" s="199" t="s">
        <v>185</v>
      </c>
      <c r="E15" s="186" t="s">
        <v>210</v>
      </c>
      <c r="F15" s="189"/>
      <c r="G15" s="184"/>
      <c r="H15" s="184"/>
      <c r="I15" s="184"/>
      <c r="J15" s="184"/>
    </row>
    <row r="16" spans="1:10" ht="24" customHeight="1" thickBot="1">
      <c r="A16" s="179" t="s">
        <v>211</v>
      </c>
      <c r="B16" s="186" t="s">
        <v>212</v>
      </c>
      <c r="C16" s="181"/>
      <c r="D16" s="190" t="s">
        <v>213</v>
      </c>
      <c r="E16" s="200" t="s">
        <v>214</v>
      </c>
      <c r="F16" s="183">
        <f>+'2.kiadások össz'!G29</f>
        <v>844163</v>
      </c>
      <c r="G16" s="184"/>
      <c r="H16" s="184"/>
      <c r="I16" s="184"/>
      <c r="J16" s="184"/>
    </row>
    <row r="17" spans="1:9" ht="24" customHeight="1" thickBot="1">
      <c r="A17" s="192"/>
      <c r="B17" s="193" t="s">
        <v>215</v>
      </c>
      <c r="C17" s="194">
        <f>SUM(C14:C16)</f>
        <v>1123974</v>
      </c>
      <c r="D17" s="192"/>
      <c r="E17" s="201" t="s">
        <v>216</v>
      </c>
      <c r="F17" s="194">
        <f>SUM(F14:F16)</f>
        <v>845200</v>
      </c>
      <c r="G17" s="184"/>
      <c r="H17" s="184"/>
      <c r="I17" s="184"/>
    </row>
    <row r="18" spans="1:9" ht="24" customHeight="1" thickBot="1">
      <c r="A18" s="202"/>
      <c r="B18" s="201" t="s">
        <v>217</v>
      </c>
      <c r="C18" s="194">
        <f>C13+C17</f>
        <v>1447283</v>
      </c>
      <c r="D18" s="192"/>
      <c r="E18" s="193" t="s">
        <v>218</v>
      </c>
      <c r="F18" s="194">
        <f>SUM(F17,F13)</f>
        <v>1447283</v>
      </c>
      <c r="G18" s="184"/>
      <c r="H18" s="184"/>
      <c r="I18" s="184"/>
    </row>
    <row r="19" spans="1:9" ht="24" customHeight="1" thickBot="1">
      <c r="A19" s="203" t="s">
        <v>219</v>
      </c>
      <c r="B19" s="204" t="s">
        <v>220</v>
      </c>
      <c r="C19" s="183">
        <f>'1.bevételek össz'!F41</f>
        <v>0</v>
      </c>
      <c r="D19" s="205" t="s">
        <v>183</v>
      </c>
      <c r="E19" s="206" t="s">
        <v>221</v>
      </c>
      <c r="F19" s="189">
        <f>'2.kiadások össz'!F32</f>
        <v>0</v>
      </c>
      <c r="G19" s="184"/>
      <c r="H19" s="184"/>
      <c r="I19" s="184"/>
    </row>
    <row r="20" spans="1:9" ht="49.5" customHeight="1" thickBot="1">
      <c r="A20" s="207"/>
      <c r="B20" s="208" t="s">
        <v>222</v>
      </c>
      <c r="C20" s="209">
        <f>SUM(C18:C19)</f>
        <v>1447283</v>
      </c>
      <c r="D20" s="207"/>
      <c r="E20" s="208" t="s">
        <v>223</v>
      </c>
      <c r="F20" s="209">
        <f>SUM(F18:F19)</f>
        <v>1447283</v>
      </c>
      <c r="G20" s="184"/>
      <c r="H20" s="184"/>
      <c r="I20" s="184"/>
    </row>
    <row r="21" spans="4:8" ht="24" customHeight="1">
      <c r="D21" s="210"/>
      <c r="G21" s="211"/>
      <c r="H21" s="211"/>
    </row>
    <row r="22" spans="4:8" ht="24" customHeight="1">
      <c r="D22" s="210"/>
      <c r="G22" s="212"/>
      <c r="H22" s="212"/>
    </row>
    <row r="23" spans="7:8" ht="24" customHeight="1">
      <c r="G23" s="212"/>
      <c r="H23" s="212"/>
    </row>
    <row r="24" ht="24" customHeight="1">
      <c r="D24" s="213"/>
    </row>
    <row r="25" ht="24" customHeight="1">
      <c r="D25" s="214"/>
    </row>
    <row r="26" ht="24" customHeight="1"/>
    <row r="27" ht="24" customHeight="1"/>
    <row r="28" ht="24" customHeight="1"/>
    <row r="29" ht="24" customHeight="1"/>
    <row r="30" ht="24" customHeight="1"/>
  </sheetData>
  <sheetProtection/>
  <mergeCells count="3">
    <mergeCell ref="B1:F1"/>
    <mergeCell ref="B2:C2"/>
    <mergeCell ref="E2:F2"/>
  </mergeCells>
  <printOptions/>
  <pageMargins left="0.75" right="0.75" top="1" bottom="1" header="0.5" footer="0.5"/>
  <pageSetup fitToHeight="1" fitToWidth="1" horizontalDpi="600" verticalDpi="600" orientation="landscape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3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6.57421875" style="0" customWidth="1"/>
    <col min="2" max="2" width="25.00390625" style="0" customWidth="1"/>
  </cols>
  <sheetData>
    <row r="1" spans="1:2" ht="15.75">
      <c r="A1" s="405" t="s">
        <v>136</v>
      </c>
      <c r="B1" s="407"/>
    </row>
    <row r="2" spans="1:2" ht="15.75">
      <c r="A2" s="405" t="s">
        <v>137</v>
      </c>
      <c r="B2" s="405"/>
    </row>
    <row r="3" spans="1:4" ht="15">
      <c r="A3" s="2"/>
      <c r="B3" s="2"/>
      <c r="C3" s="2"/>
      <c r="D3" s="2"/>
    </row>
    <row r="4" spans="1:4" ht="30.75">
      <c r="A4" s="63" t="s">
        <v>140</v>
      </c>
      <c r="B4" s="47" t="s">
        <v>121</v>
      </c>
      <c r="C4" s="2"/>
      <c r="D4" s="2"/>
    </row>
    <row r="5" spans="1:4" ht="15.75">
      <c r="A5" s="45" t="s">
        <v>93</v>
      </c>
      <c r="B5" s="19"/>
      <c r="C5" s="2"/>
      <c r="D5" s="2"/>
    </row>
    <row r="6" spans="1:4" ht="15.75">
      <c r="A6" s="45" t="s">
        <v>94</v>
      </c>
      <c r="B6" s="19">
        <v>1</v>
      </c>
      <c r="C6" s="2"/>
      <c r="D6" s="2"/>
    </row>
    <row r="7" spans="1:4" ht="15.75">
      <c r="A7" s="45" t="s">
        <v>95</v>
      </c>
      <c r="B7" s="19"/>
      <c r="C7" s="2"/>
      <c r="D7" s="2"/>
    </row>
    <row r="8" spans="1:4" ht="15.75">
      <c r="A8" s="45" t="s">
        <v>96</v>
      </c>
      <c r="B8" s="19"/>
      <c r="C8" s="2"/>
      <c r="D8" s="2"/>
    </row>
    <row r="9" spans="1:4" ht="15.75">
      <c r="A9" s="45" t="s">
        <v>97</v>
      </c>
      <c r="B9" s="19"/>
      <c r="C9" s="2"/>
      <c r="D9" s="2"/>
    </row>
    <row r="10" spans="1:4" ht="15.75">
      <c r="A10" s="45" t="s">
        <v>98</v>
      </c>
      <c r="B10" s="19"/>
      <c r="C10" s="2"/>
      <c r="D10" s="2"/>
    </row>
    <row r="11" spans="1:4" ht="15.75">
      <c r="A11" s="45" t="s">
        <v>99</v>
      </c>
      <c r="B11" s="19"/>
      <c r="C11" s="2"/>
      <c r="D11" s="2"/>
    </row>
    <row r="12" spans="1:4" ht="16.5">
      <c r="A12" s="15" t="s">
        <v>59</v>
      </c>
      <c r="B12" s="42">
        <f>SUM(B5:B11)</f>
        <v>1</v>
      </c>
      <c r="C12" s="2"/>
      <c r="D12" s="2"/>
    </row>
    <row r="13" spans="1:4" ht="15">
      <c r="A13" s="2"/>
      <c r="B13" s="2"/>
      <c r="C13" s="2"/>
      <c r="D13" s="2"/>
    </row>
    <row r="14" spans="1:4" ht="15">
      <c r="A14" s="2"/>
      <c r="B14" s="2"/>
      <c r="C14" s="2"/>
      <c r="D14" s="2"/>
    </row>
    <row r="15" spans="1:4" ht="15">
      <c r="A15" s="2"/>
      <c r="B15" s="2"/>
      <c r="C15" s="2"/>
      <c r="D15" s="2"/>
    </row>
    <row r="16" spans="1:4" ht="15">
      <c r="A16" s="2"/>
      <c r="B16" s="2"/>
      <c r="C16" s="2"/>
      <c r="D16" s="2"/>
    </row>
    <row r="17" spans="1:4" ht="15">
      <c r="A17" s="2"/>
      <c r="B17" s="2"/>
      <c r="C17" s="2"/>
      <c r="D17" s="2"/>
    </row>
    <row r="18" spans="1:4" ht="15">
      <c r="A18" s="2"/>
      <c r="B18" s="2"/>
      <c r="C18" s="2"/>
      <c r="D18" s="2"/>
    </row>
    <row r="19" spans="1:4" ht="15">
      <c r="A19" s="2"/>
      <c r="B19" s="2"/>
      <c r="C19" s="2"/>
      <c r="D19" s="2"/>
    </row>
    <row r="20" spans="1:4" ht="15">
      <c r="A20" s="2"/>
      <c r="B20" s="2"/>
      <c r="C20" s="2"/>
      <c r="D20" s="2"/>
    </row>
    <row r="21" spans="1:4" ht="15">
      <c r="A21" s="2"/>
      <c r="B21" s="2"/>
      <c r="C21" s="2"/>
      <c r="D21" s="2"/>
    </row>
    <row r="22" spans="1:4" ht="15">
      <c r="A22" s="2"/>
      <c r="B22" s="2"/>
      <c r="C22" s="2"/>
      <c r="D22" s="2"/>
    </row>
    <row r="23" spans="1:4" ht="15">
      <c r="A23" s="2"/>
      <c r="B23" s="2"/>
      <c r="C23" s="2"/>
      <c r="D23" s="2"/>
    </row>
    <row r="24" spans="1:4" ht="15">
      <c r="A24" s="2"/>
      <c r="B24" s="2"/>
      <c r="C24" s="2"/>
      <c r="D24" s="2"/>
    </row>
    <row r="25" spans="1:4" ht="15">
      <c r="A25" s="2"/>
      <c r="B25" s="2"/>
      <c r="C25" s="2"/>
      <c r="D25" s="2"/>
    </row>
    <row r="26" spans="1:4" ht="15">
      <c r="A26" s="2"/>
      <c r="B26" s="2"/>
      <c r="C26" s="2"/>
      <c r="D26" s="2"/>
    </row>
    <row r="27" spans="1:4" ht="15">
      <c r="A27" s="2"/>
      <c r="B27" s="2"/>
      <c r="C27" s="2"/>
      <c r="D27" s="2"/>
    </row>
    <row r="28" spans="1:4" ht="15">
      <c r="A28" s="2"/>
      <c r="B28" s="2"/>
      <c r="C28" s="2"/>
      <c r="D28" s="2"/>
    </row>
    <row r="29" spans="1:4" ht="15">
      <c r="A29" s="2"/>
      <c r="B29" s="2"/>
      <c r="C29" s="2"/>
      <c r="D29" s="2"/>
    </row>
    <row r="30" spans="1:4" ht="15">
      <c r="A30" s="2"/>
      <c r="B30" s="2"/>
      <c r="C30" s="2"/>
      <c r="D30" s="2"/>
    </row>
    <row r="31" spans="1:4" ht="15">
      <c r="A31" s="2"/>
      <c r="B31" s="2"/>
      <c r="C31" s="2"/>
      <c r="D31" s="2"/>
    </row>
    <row r="32" spans="1:4" ht="15">
      <c r="A32" s="2"/>
      <c r="B32" s="2"/>
      <c r="C32" s="2"/>
      <c r="D32" s="2"/>
    </row>
    <row r="33" spans="1:4" ht="15">
      <c r="A33" s="2"/>
      <c r="B33" s="2"/>
      <c r="C33" s="2"/>
      <c r="D33" s="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</sheetData>
  <sheetProtection/>
  <mergeCells count="2">
    <mergeCell ref="A1:B1"/>
    <mergeCell ref="A2:B2"/>
  </mergeCells>
  <printOptions/>
  <pageMargins left="0.75" right="0.75" top="1" bottom="1" header="0.5" footer="0.5"/>
  <pageSetup fitToHeight="1" fitToWidth="1" horizontalDpi="600" verticalDpi="600" orientation="portrait" paperSize="9" scale="96" r:id="rId1"/>
  <headerFooter alignWithMargins="0">
    <oddHeader>&amp;R&amp;"Bookman Old Style,Normál"9.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94"/>
  <sheetViews>
    <sheetView zoomScalePageLayoutView="0" workbookViewId="0" topLeftCell="A19">
      <selection activeCell="D37" sqref="D37"/>
    </sheetView>
  </sheetViews>
  <sheetFormatPr defaultColWidth="9.140625" defaultRowHeight="12.75"/>
  <cols>
    <col min="1" max="1" width="91.140625" style="0" customWidth="1"/>
    <col min="2" max="2" width="22.140625" style="0" customWidth="1"/>
    <col min="3" max="5" width="25.421875" style="0" customWidth="1"/>
  </cols>
  <sheetData>
    <row r="1" spans="1:5" ht="15.75" customHeight="1">
      <c r="A1" s="405" t="s">
        <v>136</v>
      </c>
      <c r="B1" s="403"/>
      <c r="C1" s="403"/>
      <c r="D1" s="297"/>
      <c r="E1" s="297"/>
    </row>
    <row r="2" spans="1:5" ht="13.5">
      <c r="A2" s="405" t="s">
        <v>313</v>
      </c>
      <c r="B2" s="403"/>
      <c r="C2" s="403"/>
      <c r="D2" s="297"/>
      <c r="E2" s="297"/>
    </row>
    <row r="3" ht="15.75" thickBot="1">
      <c r="A3" s="2"/>
    </row>
    <row r="4" spans="1:5" ht="18">
      <c r="A4" s="77" t="s">
        <v>140</v>
      </c>
      <c r="B4" s="95" t="s">
        <v>314</v>
      </c>
      <c r="C4" s="352" t="s">
        <v>286</v>
      </c>
      <c r="D4" s="352" t="s">
        <v>331</v>
      </c>
      <c r="E4" s="269" t="s">
        <v>332</v>
      </c>
    </row>
    <row r="5" spans="1:5" ht="15.75">
      <c r="A5" s="146" t="s">
        <v>34</v>
      </c>
      <c r="B5" s="124"/>
      <c r="C5" s="299"/>
      <c r="D5" s="305"/>
      <c r="E5" s="305">
        <f>C5+D5</f>
        <v>0</v>
      </c>
    </row>
    <row r="6" spans="1:5" ht="15.75">
      <c r="A6" s="82" t="s">
        <v>174</v>
      </c>
      <c r="B6" s="96">
        <v>38308</v>
      </c>
      <c r="C6" s="299">
        <v>37800</v>
      </c>
      <c r="D6" s="305"/>
      <c r="E6" s="305">
        <f aca="true" t="shared" si="0" ref="E6:E15">C6+D6</f>
        <v>37800</v>
      </c>
    </row>
    <row r="7" spans="1:5" ht="15.75">
      <c r="A7" s="82" t="s">
        <v>35</v>
      </c>
      <c r="B7" s="96">
        <v>88267</v>
      </c>
      <c r="C7" s="299">
        <v>100782</v>
      </c>
      <c r="D7" s="305"/>
      <c r="E7" s="305">
        <f t="shared" si="0"/>
        <v>100782</v>
      </c>
    </row>
    <row r="8" spans="1:5" ht="15.75">
      <c r="A8" s="82" t="s">
        <v>2</v>
      </c>
      <c r="B8" s="96"/>
      <c r="C8" s="299"/>
      <c r="D8" s="305"/>
      <c r="E8" s="305">
        <f t="shared" si="0"/>
        <v>0</v>
      </c>
    </row>
    <row r="9" spans="1:5" ht="15.75">
      <c r="A9" s="82" t="s">
        <v>247</v>
      </c>
      <c r="B9" s="96">
        <v>140000</v>
      </c>
      <c r="C9" s="299">
        <v>140000</v>
      </c>
      <c r="D9" s="305"/>
      <c r="E9" s="305">
        <f t="shared" si="0"/>
        <v>140000</v>
      </c>
    </row>
    <row r="10" spans="1:5" ht="15.75">
      <c r="A10" s="82" t="s">
        <v>273</v>
      </c>
      <c r="B10" s="96">
        <v>0</v>
      </c>
      <c r="C10" s="299"/>
      <c r="D10" s="305"/>
      <c r="E10" s="305">
        <f t="shared" si="0"/>
        <v>0</v>
      </c>
    </row>
    <row r="11" spans="1:5" ht="15.75">
      <c r="A11" s="147" t="s">
        <v>9</v>
      </c>
      <c r="B11" s="96"/>
      <c r="C11" s="299"/>
      <c r="D11" s="305"/>
      <c r="E11" s="305">
        <f t="shared" si="0"/>
        <v>0</v>
      </c>
    </row>
    <row r="12" spans="1:5" ht="15.75">
      <c r="A12" s="147" t="s">
        <v>10</v>
      </c>
      <c r="B12" s="96"/>
      <c r="C12" s="299"/>
      <c r="D12" s="305"/>
      <c r="E12" s="305">
        <f t="shared" si="0"/>
        <v>0</v>
      </c>
    </row>
    <row r="13" spans="1:5" ht="15.75">
      <c r="A13" s="147" t="s">
        <v>11</v>
      </c>
      <c r="B13" s="96"/>
      <c r="C13" s="299"/>
      <c r="D13" s="305"/>
      <c r="E13" s="305">
        <f t="shared" si="0"/>
        <v>0</v>
      </c>
    </row>
    <row r="14" spans="1:5" ht="47.25">
      <c r="A14" s="82" t="s">
        <v>0</v>
      </c>
      <c r="B14" s="96"/>
      <c r="C14" s="299"/>
      <c r="D14" s="305"/>
      <c r="E14" s="305">
        <f t="shared" si="0"/>
        <v>0</v>
      </c>
    </row>
    <row r="15" spans="1:5" ht="15.75">
      <c r="A15" s="148" t="s">
        <v>4</v>
      </c>
      <c r="B15" s="96"/>
      <c r="C15" s="299"/>
      <c r="D15" s="305"/>
      <c r="E15" s="305">
        <f t="shared" si="0"/>
        <v>0</v>
      </c>
    </row>
    <row r="16" spans="1:5" ht="15.75">
      <c r="A16" s="148" t="s">
        <v>156</v>
      </c>
      <c r="B16" s="96"/>
      <c r="C16" s="299"/>
      <c r="D16" s="305"/>
      <c r="E16" s="305"/>
    </row>
    <row r="17" spans="1:5" ht="15.75">
      <c r="A17" s="149" t="s">
        <v>39</v>
      </c>
      <c r="B17" s="247">
        <f>B5+B6+B7+B8+B9+B10+B11+B12+B13+B14+B15+B16</f>
        <v>266575</v>
      </c>
      <c r="C17" s="353">
        <f>SUM(C5:C16)</f>
        <v>278582</v>
      </c>
      <c r="D17" s="353">
        <f>SUM(D5:D16)</f>
        <v>0</v>
      </c>
      <c r="E17" s="353">
        <f>SUM(E5:E16)</f>
        <v>278582</v>
      </c>
    </row>
    <row r="18" spans="1:5" ht="15.75">
      <c r="A18" s="150" t="s">
        <v>42</v>
      </c>
      <c r="B18" s="127"/>
      <c r="C18" s="127"/>
      <c r="D18" s="307"/>
      <c r="E18" s="307"/>
    </row>
    <row r="19" spans="1:5" ht="15.75">
      <c r="A19" s="151" t="s">
        <v>43</v>
      </c>
      <c r="B19" s="128"/>
      <c r="C19" s="128"/>
      <c r="D19" s="308"/>
      <c r="E19" s="308"/>
    </row>
    <row r="20" spans="1:5" ht="15.75">
      <c r="A20" s="152" t="s">
        <v>12</v>
      </c>
      <c r="B20" s="129"/>
      <c r="C20" s="129"/>
      <c r="D20" s="309"/>
      <c r="E20" s="309"/>
    </row>
    <row r="21" spans="1:5" ht="30" customHeight="1">
      <c r="A21" s="146" t="s">
        <v>168</v>
      </c>
      <c r="B21" s="96">
        <v>29209</v>
      </c>
      <c r="C21" s="299">
        <v>0</v>
      </c>
      <c r="D21" s="305">
        <v>44727</v>
      </c>
      <c r="E21" s="305">
        <f>C21+D21</f>
        <v>44727</v>
      </c>
    </row>
    <row r="22" spans="1:5" ht="30.75" customHeight="1">
      <c r="A22" s="153" t="s">
        <v>175</v>
      </c>
      <c r="B22" s="96">
        <v>0</v>
      </c>
      <c r="C22" s="299"/>
      <c r="D22" s="305"/>
      <c r="E22" s="305">
        <f>C22+D22</f>
        <v>0</v>
      </c>
    </row>
    <row r="23" spans="1:5" ht="27.75" customHeight="1">
      <c r="A23" s="154" t="s">
        <v>6</v>
      </c>
      <c r="B23" s="130">
        <f>B17+B18+B19+B20+B21+B22</f>
        <v>295784</v>
      </c>
      <c r="C23" s="130">
        <f>C17+C21+C22</f>
        <v>278582</v>
      </c>
      <c r="D23" s="130">
        <f>D17+D21+D22</f>
        <v>44727</v>
      </c>
      <c r="E23" s="130">
        <f>E17+E21+E22</f>
        <v>323309</v>
      </c>
    </row>
    <row r="24" spans="1:5" ht="15.75">
      <c r="A24" s="82" t="s">
        <v>122</v>
      </c>
      <c r="B24" s="96">
        <v>0</v>
      </c>
      <c r="C24" s="299"/>
      <c r="D24" s="305"/>
      <c r="E24" s="305">
        <f>C24+D24</f>
        <v>0</v>
      </c>
    </row>
    <row r="25" spans="1:5" ht="15.75">
      <c r="A25" s="82" t="s">
        <v>36</v>
      </c>
      <c r="B25" s="96">
        <v>287195</v>
      </c>
      <c r="C25" s="299">
        <v>279524</v>
      </c>
      <c r="D25" s="305"/>
      <c r="E25" s="305">
        <f aca="true" t="shared" si="1" ref="E25:E31">C25+D25</f>
        <v>279524</v>
      </c>
    </row>
    <row r="26" spans="1:5" ht="15.75">
      <c r="A26" s="82" t="s">
        <v>15</v>
      </c>
      <c r="B26" s="96"/>
      <c r="C26" s="299"/>
      <c r="D26" s="305"/>
      <c r="E26" s="305">
        <f t="shared" si="1"/>
        <v>0</v>
      </c>
    </row>
    <row r="27" spans="1:5" ht="15.75">
      <c r="A27" s="82" t="s">
        <v>92</v>
      </c>
      <c r="B27" s="96"/>
      <c r="C27" s="299"/>
      <c r="D27" s="305"/>
      <c r="E27" s="305">
        <f t="shared" si="1"/>
        <v>0</v>
      </c>
    </row>
    <row r="28" spans="1:5" ht="32.25">
      <c r="A28" s="82" t="s">
        <v>3</v>
      </c>
      <c r="B28" s="96">
        <v>0</v>
      </c>
      <c r="C28" s="354"/>
      <c r="D28" s="356"/>
      <c r="E28" s="305">
        <f t="shared" si="1"/>
        <v>0</v>
      </c>
    </row>
    <row r="29" spans="1:5" ht="32.25">
      <c r="A29" s="82" t="s">
        <v>8</v>
      </c>
      <c r="B29" s="96"/>
      <c r="C29" s="354"/>
      <c r="D29" s="356"/>
      <c r="E29" s="305">
        <f t="shared" si="1"/>
        <v>0</v>
      </c>
    </row>
    <row r="30" spans="1:5" ht="16.5">
      <c r="A30" s="146" t="s">
        <v>1</v>
      </c>
      <c r="B30" s="96"/>
      <c r="C30" s="354"/>
      <c r="D30" s="356"/>
      <c r="E30" s="305">
        <f t="shared" si="1"/>
        <v>0</v>
      </c>
    </row>
    <row r="31" spans="1:5" ht="16.5">
      <c r="A31" s="148" t="s">
        <v>5</v>
      </c>
      <c r="B31" s="96"/>
      <c r="C31" s="354"/>
      <c r="D31" s="356"/>
      <c r="E31" s="305">
        <f t="shared" si="1"/>
        <v>0</v>
      </c>
    </row>
    <row r="32" spans="1:5" ht="15.75">
      <c r="A32" s="149" t="s">
        <v>38</v>
      </c>
      <c r="B32" s="116">
        <f>B24+B25+B26+B27+B28+B29+B30+B31</f>
        <v>287195</v>
      </c>
      <c r="C32" s="353">
        <f>C24+C25+C28+C31</f>
        <v>279524</v>
      </c>
      <c r="D32" s="353">
        <f>D24+D25+D28+D31</f>
        <v>0</v>
      </c>
      <c r="E32" s="353">
        <f>E24+E25+E28+E31</f>
        <v>279524</v>
      </c>
    </row>
    <row r="33" spans="1:5" ht="16.5">
      <c r="A33" s="150" t="s">
        <v>44</v>
      </c>
      <c r="B33" s="217"/>
      <c r="C33" s="355"/>
      <c r="D33" s="357"/>
      <c r="E33" s="357"/>
    </row>
    <row r="34" spans="1:5" ht="15.75">
      <c r="A34" s="151" t="s">
        <v>45</v>
      </c>
      <c r="B34" s="220"/>
      <c r="C34" s="128"/>
      <c r="D34" s="308"/>
      <c r="E34" s="308"/>
    </row>
    <row r="35" spans="1:5" ht="15.75">
      <c r="A35" s="152" t="s">
        <v>13</v>
      </c>
      <c r="B35" s="221"/>
      <c r="C35" s="129"/>
      <c r="D35" s="309"/>
      <c r="E35" s="309"/>
    </row>
    <row r="36" spans="1:5" ht="20.25" customHeight="1">
      <c r="A36" s="82" t="s">
        <v>41</v>
      </c>
      <c r="B36" s="96">
        <v>532609</v>
      </c>
      <c r="C36" s="354"/>
      <c r="D36" s="356">
        <v>844450</v>
      </c>
      <c r="E36" s="356">
        <f>C36+D36</f>
        <v>844450</v>
      </c>
    </row>
    <row r="37" spans="1:5" ht="20.25" customHeight="1">
      <c r="A37" s="82" t="s">
        <v>246</v>
      </c>
      <c r="B37" s="96"/>
      <c r="C37" s="354"/>
      <c r="D37" s="356"/>
      <c r="E37" s="356">
        <f>C37+D37</f>
        <v>0</v>
      </c>
    </row>
    <row r="38" spans="1:5" ht="20.25" customHeight="1">
      <c r="A38" s="82" t="s">
        <v>263</v>
      </c>
      <c r="B38" s="96">
        <v>0</v>
      </c>
      <c r="C38" s="354"/>
      <c r="D38" s="356"/>
      <c r="E38" s="356">
        <f>C38+D38</f>
        <v>0</v>
      </c>
    </row>
    <row r="39" spans="1:5" ht="16.5">
      <c r="A39" s="155" t="s">
        <v>14</v>
      </c>
      <c r="B39" s="96"/>
      <c r="C39" s="299"/>
      <c r="D39" s="305"/>
      <c r="E39" s="356">
        <f>C39+D39</f>
        <v>0</v>
      </c>
    </row>
    <row r="40" spans="1:5" ht="16.5">
      <c r="A40" s="155" t="s">
        <v>40</v>
      </c>
      <c r="B40" s="96"/>
      <c r="C40" s="299"/>
      <c r="D40" s="305"/>
      <c r="E40" s="356">
        <f>C40+D40</f>
        <v>0</v>
      </c>
    </row>
    <row r="41" spans="1:5" ht="30" customHeight="1">
      <c r="A41" s="154" t="s">
        <v>7</v>
      </c>
      <c r="B41" s="109">
        <f>B32+B33+B34+B35+B36+B37+B38+B39+B40</f>
        <v>819804</v>
      </c>
      <c r="C41" s="130">
        <f>C32+C36+C33+C34+C35+C37+C38+C39+C40</f>
        <v>279524</v>
      </c>
      <c r="D41" s="130">
        <f>D32+D36+D33+D34+D35+D37+D38+D39+D40</f>
        <v>844450</v>
      </c>
      <c r="E41" s="130">
        <f>E32+E36+E33+E34+E35+E37+E38+E39+E40</f>
        <v>1123974</v>
      </c>
    </row>
    <row r="42" spans="1:5" ht="30.75" customHeight="1" thickBot="1">
      <c r="A42" s="156" t="s">
        <v>46</v>
      </c>
      <c r="B42" s="139">
        <f>B23+B41</f>
        <v>1115588</v>
      </c>
      <c r="C42" s="300">
        <f>C23+C41</f>
        <v>558106</v>
      </c>
      <c r="D42" s="300">
        <f>D23+D41</f>
        <v>889177</v>
      </c>
      <c r="E42" s="300">
        <f>E23+E41</f>
        <v>1447283</v>
      </c>
    </row>
    <row r="43" ht="15.75">
      <c r="A43" s="1"/>
    </row>
    <row r="44" ht="15.75">
      <c r="A44" s="1"/>
    </row>
    <row r="45" ht="15.75">
      <c r="A45" s="1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95" r:id="rId1"/>
  <headerFooter alignWithMargins="0">
    <oddHeader>&amp;R&amp;"Bookman Old Style,Normál"8.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40"/>
  <sheetViews>
    <sheetView zoomScalePageLayoutView="0" workbookViewId="0" topLeftCell="A22">
      <selection activeCell="E18" sqref="E18"/>
    </sheetView>
  </sheetViews>
  <sheetFormatPr defaultColWidth="9.140625" defaultRowHeight="12.75"/>
  <cols>
    <col min="1" max="1" width="92.28125" style="0" customWidth="1"/>
    <col min="2" max="2" width="0.2890625" style="0" customWidth="1"/>
    <col min="3" max="3" width="19.7109375" style="0" customWidth="1"/>
    <col min="4" max="6" width="20.28125" style="0" customWidth="1"/>
  </cols>
  <sheetData>
    <row r="1" spans="1:6" ht="15.75" customHeight="1">
      <c r="A1" s="405" t="s">
        <v>136</v>
      </c>
      <c r="B1" s="403"/>
      <c r="C1" s="403"/>
      <c r="D1" s="403"/>
      <c r="E1" s="297"/>
      <c r="F1" s="297"/>
    </row>
    <row r="2" spans="1:6" ht="13.5">
      <c r="A2" s="405" t="s">
        <v>315</v>
      </c>
      <c r="B2" s="403"/>
      <c r="C2" s="403"/>
      <c r="D2" s="403"/>
      <c r="E2" s="297"/>
      <c r="F2" s="297"/>
    </row>
    <row r="3" ht="13.5" thickBot="1"/>
    <row r="4" spans="1:6" ht="42" customHeight="1">
      <c r="A4" s="77" t="s">
        <v>140</v>
      </c>
      <c r="B4" s="157" t="s">
        <v>143</v>
      </c>
      <c r="C4" s="352" t="s">
        <v>316</v>
      </c>
      <c r="D4" s="269" t="s">
        <v>286</v>
      </c>
      <c r="E4" s="269" t="s">
        <v>333</v>
      </c>
      <c r="F4" s="269" t="s">
        <v>334</v>
      </c>
    </row>
    <row r="5" spans="1:6" ht="16.5">
      <c r="A5" s="153" t="s">
        <v>31</v>
      </c>
      <c r="B5" s="48" t="e">
        <f>SUM('2.kiadások össz'!#REF!)</f>
        <v>#REF!</v>
      </c>
      <c r="C5" s="271">
        <v>15280</v>
      </c>
      <c r="D5" s="362">
        <v>16286</v>
      </c>
      <c r="E5" s="362">
        <v>4681</v>
      </c>
      <c r="F5" s="362">
        <f>D5+E5</f>
        <v>20967</v>
      </c>
    </row>
    <row r="6" spans="1:6" ht="16.5">
      <c r="A6" s="153" t="s">
        <v>27</v>
      </c>
      <c r="B6" s="48" t="e">
        <f>SUM('2.kiadások össz'!#REF!)</f>
        <v>#REF!</v>
      </c>
      <c r="C6" s="271">
        <v>2627</v>
      </c>
      <c r="D6" s="362">
        <v>1862</v>
      </c>
      <c r="E6" s="362">
        <v>932</v>
      </c>
      <c r="F6" s="362">
        <f aca="true" t="shared" si="0" ref="F6:F18">D6+E6</f>
        <v>2794</v>
      </c>
    </row>
    <row r="7" spans="1:6" ht="16.5">
      <c r="A7" s="153" t="s">
        <v>28</v>
      </c>
      <c r="B7" s="48" t="e">
        <f>SUM('2.kiadások össz'!#REF!)</f>
        <v>#REF!</v>
      </c>
      <c r="C7" s="271">
        <v>22469</v>
      </c>
      <c r="D7" s="362">
        <v>40941</v>
      </c>
      <c r="E7" s="362">
        <v>1759</v>
      </c>
      <c r="F7" s="362">
        <f t="shared" si="0"/>
        <v>42700</v>
      </c>
    </row>
    <row r="8" spans="1:6" ht="32.25">
      <c r="A8" s="153" t="s">
        <v>270</v>
      </c>
      <c r="B8" s="48">
        <v>15848</v>
      </c>
      <c r="C8" s="271">
        <v>65957</v>
      </c>
      <c r="D8" s="362">
        <v>1070</v>
      </c>
      <c r="E8" s="362">
        <v>16370</v>
      </c>
      <c r="F8" s="362">
        <f t="shared" si="0"/>
        <v>17440</v>
      </c>
    </row>
    <row r="9" spans="1:6" ht="48">
      <c r="A9" s="20" t="s">
        <v>232</v>
      </c>
      <c r="B9" s="48"/>
      <c r="C9" s="271">
        <v>10097</v>
      </c>
      <c r="D9" s="362">
        <v>4129</v>
      </c>
      <c r="E9" s="362">
        <v>25387</v>
      </c>
      <c r="F9" s="362">
        <f t="shared" si="0"/>
        <v>29516</v>
      </c>
    </row>
    <row r="10" spans="1:6" ht="16.5">
      <c r="A10" s="153" t="s">
        <v>29</v>
      </c>
      <c r="B10" s="48" t="e">
        <f>SUM('2.kiadások össz'!#REF!)</f>
        <v>#REF!</v>
      </c>
      <c r="C10" s="271"/>
      <c r="D10" s="362"/>
      <c r="E10" s="362"/>
      <c r="F10" s="362">
        <f t="shared" si="0"/>
        <v>0</v>
      </c>
    </row>
    <row r="11" spans="1:6" ht="16.5">
      <c r="A11" s="153" t="s">
        <v>30</v>
      </c>
      <c r="B11" s="48" t="e">
        <f>SUM('2.kiadások össz'!#REF!)</f>
        <v>#REF!</v>
      </c>
      <c r="C11" s="271"/>
      <c r="D11" s="362"/>
      <c r="E11" s="362"/>
      <c r="F11" s="362">
        <f t="shared" si="0"/>
        <v>0</v>
      </c>
    </row>
    <row r="12" spans="1:6" ht="16.5">
      <c r="A12" s="146" t="s">
        <v>279</v>
      </c>
      <c r="B12" s="48" t="e">
        <f>SUM('2.kiadások össz'!#REF!)</f>
        <v>#REF!</v>
      </c>
      <c r="C12" s="271">
        <v>2550</v>
      </c>
      <c r="D12" s="362">
        <v>200</v>
      </c>
      <c r="E12" s="362"/>
      <c r="F12" s="362">
        <f t="shared" si="0"/>
        <v>200</v>
      </c>
    </row>
    <row r="13" spans="1:6" ht="16.5">
      <c r="A13" s="146" t="s">
        <v>49</v>
      </c>
      <c r="B13" s="48" t="e">
        <f>SUM('2.kiadások össz'!#REF!)</f>
        <v>#REF!</v>
      </c>
      <c r="C13" s="271"/>
      <c r="D13" s="362"/>
      <c r="E13" s="362"/>
      <c r="F13" s="362">
        <f t="shared" si="0"/>
        <v>0</v>
      </c>
    </row>
    <row r="14" spans="1:6" ht="16.5">
      <c r="A14" s="146" t="s">
        <v>50</v>
      </c>
      <c r="B14" s="48" t="e">
        <f>SUM('2.kiadások össz'!#REF!)</f>
        <v>#REF!</v>
      </c>
      <c r="C14" s="271"/>
      <c r="D14" s="362"/>
      <c r="E14" s="362"/>
      <c r="F14" s="362">
        <f t="shared" si="0"/>
        <v>0</v>
      </c>
    </row>
    <row r="15" spans="1:6" ht="32.25">
      <c r="A15" s="146" t="s">
        <v>51</v>
      </c>
      <c r="B15" s="48" t="e">
        <f>SUM('2.kiadások össz'!#REF!)</f>
        <v>#REF!</v>
      </c>
      <c r="C15" s="271"/>
      <c r="D15" s="362"/>
      <c r="E15" s="362"/>
      <c r="F15" s="362">
        <f t="shared" si="0"/>
        <v>0</v>
      </c>
    </row>
    <row r="16" spans="1:6" ht="32.25">
      <c r="A16" s="158" t="s">
        <v>26</v>
      </c>
      <c r="B16" s="48" t="e">
        <f>SUM('2.kiadások össz'!#REF!)</f>
        <v>#REF!</v>
      </c>
      <c r="C16" s="358"/>
      <c r="D16" s="363"/>
      <c r="E16" s="363"/>
      <c r="F16" s="362">
        <f t="shared" si="0"/>
        <v>0</v>
      </c>
    </row>
    <row r="17" spans="1:6" ht="16.5">
      <c r="A17" s="159" t="s">
        <v>16</v>
      </c>
      <c r="B17" s="48" t="e">
        <f>SUM('2.kiadások össz'!#REF!)</f>
        <v>#REF!</v>
      </c>
      <c r="C17" s="271">
        <v>323691</v>
      </c>
      <c r="D17" s="362">
        <v>352868</v>
      </c>
      <c r="E17" s="362">
        <v>-4402</v>
      </c>
      <c r="F17" s="362">
        <f t="shared" si="0"/>
        <v>348466</v>
      </c>
    </row>
    <row r="18" spans="1:6" ht="16.5">
      <c r="A18" s="159" t="s">
        <v>17</v>
      </c>
      <c r="B18" s="48" t="e">
        <f>SUM('2.kiadások össz'!#REF!)</f>
        <v>#REF!</v>
      </c>
      <c r="C18" s="271">
        <v>140000</v>
      </c>
      <c r="D18" s="362">
        <v>140000</v>
      </c>
      <c r="E18" s="362"/>
      <c r="F18" s="362">
        <f t="shared" si="0"/>
        <v>140000</v>
      </c>
    </row>
    <row r="19" spans="1:6" ht="24.75" customHeight="1">
      <c r="A19" s="154" t="s">
        <v>6</v>
      </c>
      <c r="B19" s="49" t="e">
        <f>SUM('2.kiadások össz'!#REF!)</f>
        <v>#REF!</v>
      </c>
      <c r="C19" s="359">
        <f>SUM(C5:C18)</f>
        <v>582671</v>
      </c>
      <c r="D19" s="364">
        <f>SUM(D5:D18)</f>
        <v>557356</v>
      </c>
      <c r="E19" s="364">
        <f>SUM(E5:E18)</f>
        <v>44727</v>
      </c>
      <c r="F19" s="364">
        <f>SUM(F5:F18)</f>
        <v>602083</v>
      </c>
    </row>
    <row r="20" spans="1:11" ht="20.25" customHeight="1">
      <c r="A20" s="153" t="s">
        <v>241</v>
      </c>
      <c r="B20" s="48" t="e">
        <f>SUM('2.kiadások össz'!#REF!)</f>
        <v>#REF!</v>
      </c>
      <c r="C20" s="271">
        <v>399</v>
      </c>
      <c r="D20" s="365">
        <v>750</v>
      </c>
      <c r="E20" s="365">
        <v>287</v>
      </c>
      <c r="F20" s="365">
        <f>D20+E20</f>
        <v>1037</v>
      </c>
      <c r="K20" s="88"/>
    </row>
    <row r="21" spans="1:11" ht="20.25" customHeight="1">
      <c r="A21" s="153" t="s">
        <v>237</v>
      </c>
      <c r="B21" s="48">
        <v>47857</v>
      </c>
      <c r="C21" s="271">
        <v>0</v>
      </c>
      <c r="D21" s="365"/>
      <c r="E21" s="365"/>
      <c r="F21" s="365">
        <f aca="true" t="shared" si="1" ref="F21:F31">D21+E21</f>
        <v>0</v>
      </c>
      <c r="K21" s="88"/>
    </row>
    <row r="22" spans="1:6" ht="16.5">
      <c r="A22" s="153" t="s">
        <v>19</v>
      </c>
      <c r="B22" s="48" t="e">
        <f>SUM('2.kiadások össz'!#REF!)</f>
        <v>#REF!</v>
      </c>
      <c r="C22" s="271"/>
      <c r="D22" s="362"/>
      <c r="E22" s="362"/>
      <c r="F22" s="365">
        <f t="shared" si="1"/>
        <v>0</v>
      </c>
    </row>
    <row r="23" spans="1:6" ht="16.5">
      <c r="A23" s="153" t="s">
        <v>21</v>
      </c>
      <c r="B23" s="48" t="e">
        <f>SUM('2.kiadások össz'!#REF!)</f>
        <v>#REF!</v>
      </c>
      <c r="C23" s="271"/>
      <c r="D23" s="362"/>
      <c r="E23" s="362"/>
      <c r="F23" s="365">
        <f t="shared" si="1"/>
        <v>0</v>
      </c>
    </row>
    <row r="24" spans="1:6" ht="48">
      <c r="A24" s="146" t="s">
        <v>52</v>
      </c>
      <c r="B24" s="48" t="e">
        <f>SUM('2.kiadások össz'!#REF!)</f>
        <v>#REF!</v>
      </c>
      <c r="C24" s="271">
        <v>0</v>
      </c>
      <c r="D24" s="362"/>
      <c r="E24" s="362"/>
      <c r="F24" s="365">
        <f t="shared" si="1"/>
        <v>0</v>
      </c>
    </row>
    <row r="25" spans="1:6" ht="16.5">
      <c r="A25" s="146" t="s">
        <v>280</v>
      </c>
      <c r="B25" s="48"/>
      <c r="C25" s="271">
        <v>181</v>
      </c>
      <c r="D25" s="362"/>
      <c r="E25" s="362"/>
      <c r="F25" s="365">
        <f t="shared" si="1"/>
        <v>0</v>
      </c>
    </row>
    <row r="26" spans="1:6" ht="16.5">
      <c r="A26" s="146" t="s">
        <v>53</v>
      </c>
      <c r="B26" s="48" t="e">
        <f>SUM('2.kiadások össz'!#REF!)</f>
        <v>#REF!</v>
      </c>
      <c r="C26" s="271"/>
      <c r="D26" s="362"/>
      <c r="E26" s="362"/>
      <c r="F26" s="365">
        <f t="shared" si="1"/>
        <v>0</v>
      </c>
    </row>
    <row r="27" spans="1:6" ht="32.25">
      <c r="A27" s="146" t="s">
        <v>54</v>
      </c>
      <c r="B27" s="48" t="e">
        <f>SUM('2.kiadások össz'!#REF!)</f>
        <v>#REF!</v>
      </c>
      <c r="C27" s="271"/>
      <c r="D27" s="362"/>
      <c r="E27" s="362"/>
      <c r="F27" s="365">
        <f t="shared" si="1"/>
        <v>0</v>
      </c>
    </row>
    <row r="28" spans="1:6" ht="16.5">
      <c r="A28" s="146" t="s">
        <v>55</v>
      </c>
      <c r="B28" s="48" t="e">
        <f>SUM('2.kiadások össz'!#REF!)</f>
        <v>#REF!</v>
      </c>
      <c r="C28" s="271">
        <v>532337</v>
      </c>
      <c r="D28" s="362">
        <v>0</v>
      </c>
      <c r="E28" s="362">
        <v>844163</v>
      </c>
      <c r="F28" s="365">
        <f t="shared" si="1"/>
        <v>844163</v>
      </c>
    </row>
    <row r="29" spans="1:6" ht="16.5">
      <c r="A29" s="159" t="s">
        <v>33</v>
      </c>
      <c r="B29" s="48" t="e">
        <f>SUM('2.kiadások össz'!#REF!)</f>
        <v>#REF!</v>
      </c>
      <c r="C29" s="271">
        <v>0</v>
      </c>
      <c r="D29" s="362"/>
      <c r="E29" s="362"/>
      <c r="F29" s="365">
        <f t="shared" si="1"/>
        <v>0</v>
      </c>
    </row>
    <row r="30" spans="1:6" ht="16.5">
      <c r="A30" s="159" t="s">
        <v>32</v>
      </c>
      <c r="B30" s="48" t="e">
        <f>SUM('2.kiadások össz'!#REF!)</f>
        <v>#REF!</v>
      </c>
      <c r="C30" s="271"/>
      <c r="D30" s="362"/>
      <c r="E30" s="362"/>
      <c r="F30" s="365">
        <f t="shared" si="1"/>
        <v>0</v>
      </c>
    </row>
    <row r="31" spans="1:6" ht="16.5">
      <c r="A31" s="159" t="s">
        <v>264</v>
      </c>
      <c r="B31" s="48"/>
      <c r="C31" s="271"/>
      <c r="D31" s="362"/>
      <c r="E31" s="362"/>
      <c r="F31" s="365">
        <f t="shared" si="1"/>
        <v>0</v>
      </c>
    </row>
    <row r="32" spans="1:6" ht="32.25">
      <c r="A32" s="160" t="s">
        <v>25</v>
      </c>
      <c r="B32" s="48" t="e">
        <f>SUM('2.kiadások össz'!#REF!)</f>
        <v>#REF!</v>
      </c>
      <c r="C32" s="360"/>
      <c r="D32" s="366"/>
      <c r="E32" s="366"/>
      <c r="F32" s="366"/>
    </row>
    <row r="33" spans="1:6" ht="16.5">
      <c r="A33" s="161" t="s">
        <v>22</v>
      </c>
      <c r="B33" s="48" t="e">
        <f>SUM('2.kiadások össz'!#REF!)</f>
        <v>#REF!</v>
      </c>
      <c r="C33" s="271"/>
      <c r="D33" s="362"/>
      <c r="E33" s="362"/>
      <c r="F33" s="362"/>
    </row>
    <row r="34" spans="1:6" ht="16.5">
      <c r="A34" s="161" t="s">
        <v>24</v>
      </c>
      <c r="B34" s="48" t="e">
        <f>SUM('2.kiadások össz'!#REF!)</f>
        <v>#REF!</v>
      </c>
      <c r="C34" s="271"/>
      <c r="D34" s="362"/>
      <c r="E34" s="362"/>
      <c r="F34" s="362"/>
    </row>
    <row r="35" spans="1:6" ht="16.5">
      <c r="A35" s="161" t="s">
        <v>23</v>
      </c>
      <c r="B35" s="48" t="e">
        <f>SUM('2.kiadások össz'!#REF!)</f>
        <v>#REF!</v>
      </c>
      <c r="C35" s="271"/>
      <c r="D35" s="362"/>
      <c r="E35" s="362"/>
      <c r="F35" s="362"/>
    </row>
    <row r="36" spans="1:6" ht="24" customHeight="1">
      <c r="A36" s="154" t="s">
        <v>7</v>
      </c>
      <c r="B36" s="62" t="e">
        <f>SUM('2.kiadások össz'!#REF!)</f>
        <v>#REF!</v>
      </c>
      <c r="C36" s="359">
        <f>SUM(C20:C35)</f>
        <v>532917</v>
      </c>
      <c r="D36" s="364">
        <f>SUM(D20:D35)</f>
        <v>750</v>
      </c>
      <c r="E36" s="364">
        <f>SUM(E20:E35)</f>
        <v>844450</v>
      </c>
      <c r="F36" s="364">
        <f>SUM(F20:F35)</f>
        <v>845200</v>
      </c>
    </row>
    <row r="37" spans="1:6" ht="36" customHeight="1" thickBot="1">
      <c r="A37" s="162" t="s">
        <v>18</v>
      </c>
      <c r="B37" s="143" t="e">
        <f>SUM('2.kiadások össz'!#REF!)</f>
        <v>#REF!</v>
      </c>
      <c r="C37" s="361">
        <f>C19+C36</f>
        <v>1115588</v>
      </c>
      <c r="D37" s="367">
        <f>D19+D36</f>
        <v>558106</v>
      </c>
      <c r="E37" s="367">
        <f>E19+E36</f>
        <v>889177</v>
      </c>
      <c r="F37" s="367">
        <f>F19+F36</f>
        <v>1447283</v>
      </c>
    </row>
    <row r="40" spans="4:6" ht="12.75">
      <c r="D40" s="51"/>
      <c r="E40" s="51"/>
      <c r="F40" s="51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Style,Normál"9.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zoomScalePageLayoutView="0" workbookViewId="0" topLeftCell="C51">
      <selection activeCell="M53" sqref="M53"/>
    </sheetView>
  </sheetViews>
  <sheetFormatPr defaultColWidth="9.140625" defaultRowHeight="12.75"/>
  <cols>
    <col min="1" max="1" width="61.421875" style="0" customWidth="1"/>
    <col min="2" max="2" width="10.421875" style="0" customWidth="1"/>
    <col min="3" max="3" width="10.00390625" style="0" customWidth="1"/>
    <col min="4" max="4" width="12.140625" style="0" customWidth="1"/>
    <col min="5" max="5" width="15.7109375" style="0" customWidth="1"/>
    <col min="6" max="6" width="11.421875" style="0" customWidth="1"/>
    <col min="7" max="7" width="9.57421875" style="0" customWidth="1"/>
    <col min="8" max="8" width="18.28125" style="0" customWidth="1"/>
    <col min="9" max="9" width="12.28125" style="0" customWidth="1"/>
    <col min="10" max="10" width="13.8515625" style="0" customWidth="1"/>
    <col min="11" max="11" width="11.421875" style="0" customWidth="1"/>
    <col min="12" max="12" width="17.57421875" style="0" customWidth="1"/>
    <col min="13" max="13" width="15.140625" style="0" customWidth="1"/>
    <col min="14" max="14" width="15.57421875" style="0" customWidth="1"/>
  </cols>
  <sheetData>
    <row r="1" spans="1:14" ht="15.75">
      <c r="A1" s="405" t="s">
        <v>136</v>
      </c>
      <c r="B1" s="407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</row>
    <row r="2" spans="1:14" ht="15.75">
      <c r="A2" s="405" t="s">
        <v>138</v>
      </c>
      <c r="B2" s="405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</row>
    <row r="3" spans="1:11" ht="1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ht="18">
      <c r="A4" s="16" t="s">
        <v>47</v>
      </c>
      <c r="B4" s="42" t="s">
        <v>100</v>
      </c>
      <c r="C4" s="42" t="s">
        <v>101</v>
      </c>
      <c r="D4" s="42" t="s">
        <v>102</v>
      </c>
      <c r="E4" s="42" t="s">
        <v>103</v>
      </c>
      <c r="F4" s="42" t="s">
        <v>104</v>
      </c>
      <c r="G4" s="42" t="s">
        <v>105</v>
      </c>
      <c r="H4" s="42" t="s">
        <v>106</v>
      </c>
      <c r="I4" s="42" t="s">
        <v>107</v>
      </c>
      <c r="J4" s="42" t="s">
        <v>108</v>
      </c>
      <c r="K4" s="42" t="s">
        <v>109</v>
      </c>
      <c r="L4" s="42" t="s">
        <v>110</v>
      </c>
      <c r="M4" s="42" t="s">
        <v>111</v>
      </c>
      <c r="N4" s="46" t="s">
        <v>61</v>
      </c>
    </row>
    <row r="5" spans="1:17" ht="16.5">
      <c r="A5" s="20" t="s">
        <v>31</v>
      </c>
      <c r="B5" s="19">
        <v>632</v>
      </c>
      <c r="C5" s="19">
        <v>632</v>
      </c>
      <c r="D5" s="19">
        <v>633</v>
      </c>
      <c r="E5" s="19">
        <v>733</v>
      </c>
      <c r="F5" s="19">
        <v>633</v>
      </c>
      <c r="G5" s="19">
        <v>633</v>
      </c>
      <c r="H5" s="19">
        <v>633</v>
      </c>
      <c r="I5" s="19">
        <v>633</v>
      </c>
      <c r="J5" s="19">
        <v>633</v>
      </c>
      <c r="K5" s="19">
        <v>733</v>
      </c>
      <c r="L5" s="19">
        <v>600</v>
      </c>
      <c r="M5" s="19">
        <v>872</v>
      </c>
      <c r="N5" s="19">
        <f>SUM(B5:M5)</f>
        <v>8000</v>
      </c>
      <c r="P5" s="83"/>
      <c r="Q5" s="83"/>
    </row>
    <row r="6" spans="1:16" ht="32.25">
      <c r="A6" s="20" t="s">
        <v>27</v>
      </c>
      <c r="B6" s="19">
        <v>150</v>
      </c>
      <c r="C6" s="19">
        <v>150</v>
      </c>
      <c r="D6" s="19">
        <v>150</v>
      </c>
      <c r="E6" s="19">
        <v>200</v>
      </c>
      <c r="F6" s="19">
        <v>150</v>
      </c>
      <c r="G6" s="19">
        <v>150</v>
      </c>
      <c r="H6" s="19">
        <v>200</v>
      </c>
      <c r="I6" s="19">
        <v>200</v>
      </c>
      <c r="J6" s="19">
        <v>150</v>
      </c>
      <c r="K6" s="19">
        <v>150</v>
      </c>
      <c r="L6" s="19">
        <v>150</v>
      </c>
      <c r="M6" s="19">
        <v>200</v>
      </c>
      <c r="N6" s="19">
        <f aca="true" t="shared" si="0" ref="N6:N31">SUM(B6:M6)</f>
        <v>2000</v>
      </c>
      <c r="P6" s="83"/>
    </row>
    <row r="7" spans="1:16" ht="16.5">
      <c r="A7" s="20" t="s">
        <v>28</v>
      </c>
      <c r="B7" s="19">
        <v>1133</v>
      </c>
      <c r="C7" s="19">
        <v>1133</v>
      </c>
      <c r="D7" s="19">
        <v>1133</v>
      </c>
      <c r="E7" s="19">
        <v>1133</v>
      </c>
      <c r="F7" s="19">
        <v>1133</v>
      </c>
      <c r="G7" s="19">
        <v>1133</v>
      </c>
      <c r="H7" s="19">
        <v>1133</v>
      </c>
      <c r="I7" s="19">
        <v>1133</v>
      </c>
      <c r="J7" s="19">
        <v>1133</v>
      </c>
      <c r="K7" s="19">
        <v>1133</v>
      </c>
      <c r="L7" s="19">
        <v>883</v>
      </c>
      <c r="M7" s="19">
        <v>2267</v>
      </c>
      <c r="N7" s="19">
        <f t="shared" si="0"/>
        <v>14480</v>
      </c>
      <c r="P7" s="83"/>
    </row>
    <row r="8" spans="1:16" ht="32.25">
      <c r="A8" s="20" t="s">
        <v>151</v>
      </c>
      <c r="B8" s="19">
        <v>2563</v>
      </c>
      <c r="C8" s="19"/>
      <c r="D8" s="19"/>
      <c r="E8" s="19">
        <v>2563</v>
      </c>
      <c r="F8" s="19"/>
      <c r="G8" s="19"/>
      <c r="H8" s="19">
        <v>2563</v>
      </c>
      <c r="I8" s="19"/>
      <c r="J8" s="19"/>
      <c r="K8" s="19">
        <v>2566</v>
      </c>
      <c r="L8" s="19"/>
      <c r="M8" s="19"/>
      <c r="N8" s="19">
        <f>SUM(B8:M8)</f>
        <v>10255</v>
      </c>
      <c r="P8" s="83"/>
    </row>
    <row r="9" spans="1:14" ht="16.5">
      <c r="A9" s="20" t="s">
        <v>29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>
        <f t="shared" si="0"/>
        <v>0</v>
      </c>
    </row>
    <row r="10" spans="1:14" ht="16.5">
      <c r="A10" s="20" t="s">
        <v>30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>
        <f t="shared" si="0"/>
        <v>0</v>
      </c>
    </row>
    <row r="11" spans="1:14" ht="48">
      <c r="A11" s="9" t="s">
        <v>48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>
        <f t="shared" si="0"/>
        <v>0</v>
      </c>
    </row>
    <row r="12" spans="1:14" ht="16.5">
      <c r="A12" s="9" t="s">
        <v>49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2.25">
      <c r="A13" s="9" t="s">
        <v>50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32.25">
      <c r="A14" s="9" t="s">
        <v>51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>
        <f t="shared" si="0"/>
        <v>0</v>
      </c>
    </row>
    <row r="15" spans="1:14" ht="32.25">
      <c r="A15" s="17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16.5">
      <c r="A16" s="4" t="s">
        <v>16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16.5">
      <c r="A17" s="4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15.75">
      <c r="A18" s="43" t="s">
        <v>6</v>
      </c>
      <c r="B18" s="42">
        <f>SUM(B5:B17)</f>
        <v>4478</v>
      </c>
      <c r="C18" s="42">
        <f aca="true" t="shared" si="1" ref="C18:M18">SUM(C5:C17)</f>
        <v>1915</v>
      </c>
      <c r="D18" s="42">
        <f t="shared" si="1"/>
        <v>1916</v>
      </c>
      <c r="E18" s="42">
        <f t="shared" si="1"/>
        <v>4629</v>
      </c>
      <c r="F18" s="42">
        <f t="shared" si="1"/>
        <v>1916</v>
      </c>
      <c r="G18" s="42">
        <f t="shared" si="1"/>
        <v>1916</v>
      </c>
      <c r="H18" s="42">
        <f t="shared" si="1"/>
        <v>4529</v>
      </c>
      <c r="I18" s="42">
        <f t="shared" si="1"/>
        <v>1966</v>
      </c>
      <c r="J18" s="42">
        <f t="shared" si="1"/>
        <v>1916</v>
      </c>
      <c r="K18" s="42">
        <f t="shared" si="1"/>
        <v>4582</v>
      </c>
      <c r="L18" s="42">
        <f t="shared" si="1"/>
        <v>1633</v>
      </c>
      <c r="M18" s="42">
        <f t="shared" si="1"/>
        <v>3339</v>
      </c>
      <c r="N18" s="58">
        <f>SUM(B18:M18)</f>
        <v>34735</v>
      </c>
    </row>
    <row r="19" spans="1:14" ht="16.5">
      <c r="A19" s="20" t="s">
        <v>20</v>
      </c>
      <c r="B19" s="19">
        <v>1401</v>
      </c>
      <c r="C19" s="19">
        <v>65910</v>
      </c>
      <c r="D19" s="19">
        <v>24930</v>
      </c>
      <c r="E19" s="19"/>
      <c r="F19" s="19">
        <v>2014</v>
      </c>
      <c r="G19" s="19">
        <v>964</v>
      </c>
      <c r="H19" s="19">
        <f>205898+773618</f>
        <v>979516</v>
      </c>
      <c r="I19" s="19">
        <v>1483</v>
      </c>
      <c r="J19" s="19">
        <v>964</v>
      </c>
      <c r="K19" s="19">
        <v>998</v>
      </c>
      <c r="L19" s="19">
        <v>1128593</v>
      </c>
      <c r="M19" s="19"/>
      <c r="N19" s="19">
        <f t="shared" si="0"/>
        <v>2206773</v>
      </c>
    </row>
    <row r="20" spans="1:14" ht="16.5">
      <c r="A20" s="20" t="s">
        <v>19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>
        <f t="shared" si="0"/>
        <v>0</v>
      </c>
    </row>
    <row r="21" spans="1:14" ht="16.5">
      <c r="A21" s="20" t="s">
        <v>21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>
        <f t="shared" si="0"/>
        <v>0</v>
      </c>
    </row>
    <row r="22" spans="1:14" ht="63.75">
      <c r="A22" s="9" t="s">
        <v>52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0</v>
      </c>
    </row>
    <row r="23" spans="1:14" ht="16.5">
      <c r="A23" s="9" t="s">
        <v>53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32.25">
      <c r="A24" s="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>
        <f t="shared" si="0"/>
        <v>0</v>
      </c>
    </row>
    <row r="25" spans="1:14" ht="32.25">
      <c r="A25" s="9" t="s">
        <v>55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16.5">
      <c r="A26" s="4" t="s">
        <v>33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16.5">
      <c r="A27" s="4" t="s">
        <v>32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>
        <v>6319</v>
      </c>
      <c r="N27" s="19">
        <f t="shared" si="0"/>
        <v>6319</v>
      </c>
    </row>
    <row r="28" spans="1:14" ht="32.25">
      <c r="A28" s="18" t="s">
        <v>25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16.5">
      <c r="A29" s="6" t="s">
        <v>22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0</v>
      </c>
    </row>
    <row r="30" spans="1:14" ht="16.5">
      <c r="A30" s="6" t="s">
        <v>24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16.5">
      <c r="A31" s="6" t="s">
        <v>23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15.75">
      <c r="A32" s="43" t="s">
        <v>7</v>
      </c>
      <c r="B32" s="42">
        <f>SUM(B19:B31)</f>
        <v>1401</v>
      </c>
      <c r="C32" s="42">
        <f aca="true" t="shared" si="2" ref="C32:M32">SUM(C19:C31)</f>
        <v>65910</v>
      </c>
      <c r="D32" s="42">
        <f t="shared" si="2"/>
        <v>24930</v>
      </c>
      <c r="E32" s="42">
        <f t="shared" si="2"/>
        <v>0</v>
      </c>
      <c r="F32" s="42">
        <f t="shared" si="2"/>
        <v>2014</v>
      </c>
      <c r="G32" s="42">
        <f t="shared" si="2"/>
        <v>964</v>
      </c>
      <c r="H32" s="42">
        <f t="shared" si="2"/>
        <v>979516</v>
      </c>
      <c r="I32" s="42">
        <f t="shared" si="2"/>
        <v>1483</v>
      </c>
      <c r="J32" s="42">
        <f t="shared" si="2"/>
        <v>964</v>
      </c>
      <c r="K32" s="42">
        <f t="shared" si="2"/>
        <v>998</v>
      </c>
      <c r="L32" s="42">
        <f t="shared" si="2"/>
        <v>1128593</v>
      </c>
      <c r="M32" s="42">
        <f t="shared" si="2"/>
        <v>6319</v>
      </c>
      <c r="N32" s="60">
        <f>SUM(B32:M32)</f>
        <v>2213092</v>
      </c>
    </row>
    <row r="33" spans="1:14" ht="18">
      <c r="A33" s="21" t="s">
        <v>18</v>
      </c>
      <c r="B33" s="15">
        <f>SUM(B32,B18)</f>
        <v>5879</v>
      </c>
      <c r="C33" s="15">
        <f aca="true" t="shared" si="3" ref="C33:N33">SUM(C32,C18)</f>
        <v>67825</v>
      </c>
      <c r="D33" s="15">
        <f t="shared" si="3"/>
        <v>26846</v>
      </c>
      <c r="E33" s="15">
        <f t="shared" si="3"/>
        <v>4629</v>
      </c>
      <c r="F33" s="15">
        <f t="shared" si="3"/>
        <v>3930</v>
      </c>
      <c r="G33" s="15">
        <f t="shared" si="3"/>
        <v>2880</v>
      </c>
      <c r="H33" s="15">
        <f t="shared" si="3"/>
        <v>984045</v>
      </c>
      <c r="I33" s="15">
        <f t="shared" si="3"/>
        <v>3449</v>
      </c>
      <c r="J33" s="15">
        <f t="shared" si="3"/>
        <v>2880</v>
      </c>
      <c r="K33" s="15">
        <f t="shared" si="3"/>
        <v>5580</v>
      </c>
      <c r="L33" s="15">
        <f t="shared" si="3"/>
        <v>1130226</v>
      </c>
      <c r="M33" s="15">
        <f t="shared" si="3"/>
        <v>9658</v>
      </c>
      <c r="N33" s="61">
        <f t="shared" si="3"/>
        <v>2247827</v>
      </c>
    </row>
    <row r="34" spans="1:14" ht="16.5">
      <c r="A34" s="9" t="s">
        <v>34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aca="true" t="shared" si="4" ref="N34:N66">SUM(B34:M34)</f>
        <v>0</v>
      </c>
    </row>
    <row r="35" spans="1:14" ht="16.5">
      <c r="A35" s="13" t="s">
        <v>139</v>
      </c>
      <c r="B35" s="19"/>
      <c r="C35" s="19"/>
      <c r="D35" s="19">
        <v>751</v>
      </c>
      <c r="E35" s="19"/>
      <c r="F35" s="19"/>
      <c r="G35" s="19">
        <v>754</v>
      </c>
      <c r="H35" s="19"/>
      <c r="I35" s="19"/>
      <c r="J35" s="19">
        <v>754</v>
      </c>
      <c r="K35" s="19"/>
      <c r="L35" s="19"/>
      <c r="M35" s="19">
        <v>754</v>
      </c>
      <c r="N35" s="19">
        <v>3013</v>
      </c>
    </row>
    <row r="36" spans="1:14" ht="16.5">
      <c r="A36" s="13" t="s">
        <v>35</v>
      </c>
      <c r="B36" s="19">
        <v>1788</v>
      </c>
      <c r="C36" s="19">
        <v>1789</v>
      </c>
      <c r="D36" s="19">
        <v>1788</v>
      </c>
      <c r="E36" s="19">
        <v>1789</v>
      </c>
      <c r="F36" s="19">
        <v>1788</v>
      </c>
      <c r="G36" s="19">
        <v>1789</v>
      </c>
      <c r="H36" s="19">
        <v>1788</v>
      </c>
      <c r="I36" s="19">
        <v>1790</v>
      </c>
      <c r="J36" s="19">
        <v>1789</v>
      </c>
      <c r="K36" s="19">
        <v>1790</v>
      </c>
      <c r="L36" s="19">
        <v>1789</v>
      </c>
      <c r="M36" s="19">
        <v>1790</v>
      </c>
      <c r="N36" s="19">
        <f t="shared" si="4"/>
        <v>21467</v>
      </c>
    </row>
    <row r="37" spans="1:14" ht="16.5">
      <c r="A37" s="13" t="s">
        <v>2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>
        <f t="shared" si="4"/>
        <v>0</v>
      </c>
    </row>
    <row r="38" spans="1:14" ht="32.25">
      <c r="A38" s="13" t="s">
        <v>157</v>
      </c>
      <c r="B38" s="19"/>
      <c r="C38" s="19"/>
      <c r="D38" s="19"/>
      <c r="E38" s="19">
        <v>545</v>
      </c>
      <c r="F38" s="19"/>
      <c r="G38" s="19"/>
      <c r="H38" s="19"/>
      <c r="I38" s="19">
        <v>545</v>
      </c>
      <c r="J38" s="19"/>
      <c r="K38" s="19">
        <v>545</v>
      </c>
      <c r="L38" s="19"/>
      <c r="M38" s="19">
        <v>545</v>
      </c>
      <c r="N38" s="19">
        <f>SUM(B38:M38)</f>
        <v>2180</v>
      </c>
    </row>
    <row r="39" spans="1:14" ht="16.5">
      <c r="A39" s="13" t="s">
        <v>58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 t="shared" si="4"/>
        <v>0</v>
      </c>
    </row>
    <row r="40" spans="1:14" ht="15.75">
      <c r="A40" s="7" t="s">
        <v>9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>
        <f t="shared" si="4"/>
        <v>0</v>
      </c>
    </row>
    <row r="41" spans="1:14" ht="15.75">
      <c r="A41" s="7" t="s">
        <v>10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>
        <f t="shared" si="4"/>
        <v>0</v>
      </c>
    </row>
    <row r="42" spans="1:14" ht="15.75">
      <c r="A42" s="7" t="s">
        <v>11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>
        <f t="shared" si="4"/>
        <v>0</v>
      </c>
    </row>
    <row r="43" spans="1:14" ht="63.75">
      <c r="A43" s="13" t="s">
        <v>0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16.5">
      <c r="A44" s="10" t="s">
        <v>4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48">
      <c r="A45" s="13" t="s">
        <v>3</v>
      </c>
      <c r="B45" s="19"/>
      <c r="C45" s="19"/>
      <c r="D45" s="19">
        <v>2018</v>
      </c>
      <c r="E45" s="19"/>
      <c r="F45" s="19"/>
      <c r="G45" s="19"/>
      <c r="H45" s="19">
        <v>2019</v>
      </c>
      <c r="I45" s="19"/>
      <c r="J45" s="19"/>
      <c r="K45" s="19">
        <v>2018</v>
      </c>
      <c r="L45" s="19"/>
      <c r="M45" s="19">
        <v>2020</v>
      </c>
      <c r="N45" s="19">
        <f>SUM(B45:M45)</f>
        <v>8075</v>
      </c>
    </row>
    <row r="46" spans="1:14" ht="16.5">
      <c r="A46" s="5" t="s">
        <v>39</v>
      </c>
      <c r="B46" s="19">
        <f>SUM(B34:B45)</f>
        <v>1788</v>
      </c>
      <c r="C46" s="19">
        <f aca="true" t="shared" si="5" ref="C46:H46">SUM(C34:C45)</f>
        <v>1789</v>
      </c>
      <c r="D46" s="19">
        <f t="shared" si="5"/>
        <v>4557</v>
      </c>
      <c r="E46" s="19">
        <f t="shared" si="5"/>
        <v>2334</v>
      </c>
      <c r="F46" s="19">
        <f t="shared" si="5"/>
        <v>1788</v>
      </c>
      <c r="G46" s="19">
        <f t="shared" si="5"/>
        <v>2543</v>
      </c>
      <c r="H46" s="19">
        <f t="shared" si="5"/>
        <v>3807</v>
      </c>
      <c r="I46" s="19">
        <f aca="true" t="shared" si="6" ref="I46:N46">SUM(I34:I45)</f>
        <v>2335</v>
      </c>
      <c r="J46" s="19">
        <f t="shared" si="6"/>
        <v>2543</v>
      </c>
      <c r="K46" s="19">
        <f t="shared" si="6"/>
        <v>4353</v>
      </c>
      <c r="L46" s="19">
        <f t="shared" si="6"/>
        <v>1789</v>
      </c>
      <c r="M46" s="19">
        <f t="shared" si="6"/>
        <v>5109</v>
      </c>
      <c r="N46" s="19">
        <f t="shared" si="6"/>
        <v>34735</v>
      </c>
    </row>
    <row r="47" spans="1:14" ht="16.5">
      <c r="A47" s="11" t="s">
        <v>42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6.5">
      <c r="A48" s="12" t="s">
        <v>43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8" t="s">
        <v>12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32.25">
      <c r="A50" s="9" t="s">
        <v>37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15.75">
      <c r="A51" s="43" t="s">
        <v>6</v>
      </c>
      <c r="B51" s="42">
        <f>SUM(B46:B50)</f>
        <v>1788</v>
      </c>
      <c r="C51" s="42">
        <f aca="true" t="shared" si="7" ref="C51:I51">SUM(C46:C50)</f>
        <v>1789</v>
      </c>
      <c r="D51" s="42">
        <f t="shared" si="7"/>
        <v>4557</v>
      </c>
      <c r="E51" s="42">
        <f t="shared" si="7"/>
        <v>2334</v>
      </c>
      <c r="F51" s="42">
        <f t="shared" si="7"/>
        <v>1788</v>
      </c>
      <c r="G51" s="42">
        <f t="shared" si="7"/>
        <v>2543</v>
      </c>
      <c r="H51" s="42">
        <f t="shared" si="7"/>
        <v>3807</v>
      </c>
      <c r="I51" s="42">
        <f t="shared" si="7"/>
        <v>2335</v>
      </c>
      <c r="J51" s="42">
        <f>SUM(J46:J50)</f>
        <v>2543</v>
      </c>
      <c r="K51" s="42">
        <f>SUM(K46:K50)</f>
        <v>4353</v>
      </c>
      <c r="L51" s="42">
        <f>SUM(L46:L50)</f>
        <v>1789</v>
      </c>
      <c r="M51" s="42">
        <f>SUM(M46:M50)</f>
        <v>5109</v>
      </c>
      <c r="N51" s="42">
        <f>SUM(N46:N50)</f>
        <v>34735</v>
      </c>
    </row>
    <row r="52" spans="1:14" ht="16.5">
      <c r="A52" s="59" t="s">
        <v>122</v>
      </c>
      <c r="B52" s="42"/>
      <c r="C52" s="42"/>
      <c r="D52" s="19"/>
      <c r="E52" s="19">
        <v>118673</v>
      </c>
      <c r="F52" s="19"/>
      <c r="G52" s="19"/>
      <c r="H52" s="19">
        <v>118673</v>
      </c>
      <c r="I52" s="19"/>
      <c r="J52" s="19">
        <v>118672</v>
      </c>
      <c r="K52" s="42"/>
      <c r="L52" s="42"/>
      <c r="M52" s="19">
        <f>118672-2180</f>
        <v>116492</v>
      </c>
      <c r="N52" s="19">
        <f t="shared" si="4"/>
        <v>472510</v>
      </c>
    </row>
    <row r="53" spans="1:14" ht="32.25">
      <c r="A53" s="13" t="s">
        <v>130</v>
      </c>
      <c r="B53" s="19">
        <v>9253</v>
      </c>
      <c r="C53" s="19">
        <v>9248</v>
      </c>
      <c r="D53" s="19">
        <v>9248</v>
      </c>
      <c r="E53" s="19">
        <v>9248</v>
      </c>
      <c r="F53" s="19">
        <v>9248</v>
      </c>
      <c r="G53" s="19">
        <v>9248</v>
      </c>
      <c r="H53" s="19">
        <v>9248</v>
      </c>
      <c r="I53" s="19">
        <v>9248</v>
      </c>
      <c r="J53" s="19">
        <v>9248</v>
      </c>
      <c r="K53" s="19">
        <v>9248</v>
      </c>
      <c r="L53" s="19">
        <v>9248</v>
      </c>
      <c r="M53" s="19">
        <v>9248</v>
      </c>
      <c r="N53" s="19">
        <f t="shared" si="4"/>
        <v>110981</v>
      </c>
    </row>
    <row r="54" spans="1:14" ht="16.5">
      <c r="A54" s="13" t="s">
        <v>15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>
        <f t="shared" si="4"/>
        <v>0</v>
      </c>
    </row>
    <row r="55" spans="1:14" ht="16.5">
      <c r="A55" s="13" t="s">
        <v>92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>
        <f t="shared" si="4"/>
        <v>0</v>
      </c>
    </row>
    <row r="56" spans="1:14" ht="48">
      <c r="A56" s="13" t="s">
        <v>3</v>
      </c>
      <c r="B56" s="19"/>
      <c r="C56" s="19"/>
      <c r="D56" s="19"/>
      <c r="E56" s="19"/>
      <c r="F56" s="19">
        <v>408928</v>
      </c>
      <c r="G56" s="19"/>
      <c r="H56" s="19"/>
      <c r="I56" s="19"/>
      <c r="J56" s="19">
        <v>406224</v>
      </c>
      <c r="K56" s="19"/>
      <c r="L56" s="19"/>
      <c r="M56" s="19">
        <v>812449</v>
      </c>
      <c r="N56" s="19">
        <f>SUM(B56:M56)</f>
        <v>1627601</v>
      </c>
    </row>
    <row r="57" spans="1:14" ht="32.25">
      <c r="A57" s="13" t="s">
        <v>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>
        <f t="shared" si="4"/>
        <v>0</v>
      </c>
    </row>
    <row r="58" spans="1:14" ht="16.5">
      <c r="A58" s="9" t="s">
        <v>1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>
        <f t="shared" si="4"/>
        <v>0</v>
      </c>
    </row>
    <row r="59" spans="1:14" ht="16.5">
      <c r="A59" s="10" t="s">
        <v>5</v>
      </c>
      <c r="B59" s="19"/>
      <c r="C59" s="19"/>
      <c r="D59" s="19">
        <v>500</v>
      </c>
      <c r="E59" s="19"/>
      <c r="F59" s="19"/>
      <c r="G59" s="19">
        <v>500</v>
      </c>
      <c r="H59" s="19"/>
      <c r="I59" s="19"/>
      <c r="J59" s="19">
        <v>500</v>
      </c>
      <c r="K59" s="19"/>
      <c r="L59" s="19"/>
      <c r="M59" s="19">
        <v>500</v>
      </c>
      <c r="N59" s="19">
        <f t="shared" si="4"/>
        <v>2000</v>
      </c>
    </row>
    <row r="60" spans="1:14" ht="32.25">
      <c r="A60" s="5" t="s">
        <v>38</v>
      </c>
      <c r="B60" s="19">
        <f aca="true" t="shared" si="8" ref="B60:N60">SUM(B52:B59)</f>
        <v>9253</v>
      </c>
      <c r="C60" s="19">
        <f t="shared" si="8"/>
        <v>9248</v>
      </c>
      <c r="D60" s="19">
        <f t="shared" si="8"/>
        <v>9748</v>
      </c>
      <c r="E60" s="19">
        <f t="shared" si="8"/>
        <v>127921</v>
      </c>
      <c r="F60" s="19">
        <f t="shared" si="8"/>
        <v>418176</v>
      </c>
      <c r="G60" s="19">
        <f t="shared" si="8"/>
        <v>9748</v>
      </c>
      <c r="H60" s="19">
        <f t="shared" si="8"/>
        <v>127921</v>
      </c>
      <c r="I60" s="19">
        <f t="shared" si="8"/>
        <v>9248</v>
      </c>
      <c r="J60" s="19">
        <f t="shared" si="8"/>
        <v>534644</v>
      </c>
      <c r="K60" s="19">
        <f t="shared" si="8"/>
        <v>9248</v>
      </c>
      <c r="L60" s="19">
        <f t="shared" si="8"/>
        <v>9248</v>
      </c>
      <c r="M60" s="19">
        <f t="shared" si="8"/>
        <v>938689</v>
      </c>
      <c r="N60" s="19">
        <f t="shared" si="8"/>
        <v>2213092</v>
      </c>
    </row>
    <row r="61" spans="1:14" ht="16.5">
      <c r="A61" s="11" t="s">
        <v>44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4"/>
        <v>0</v>
      </c>
    </row>
    <row r="62" spans="1:14" ht="16.5">
      <c r="A62" s="12" t="s">
        <v>45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4"/>
        <v>0</v>
      </c>
    </row>
    <row r="63" spans="1:14" ht="16.5">
      <c r="A63" s="8" t="s">
        <v>13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4"/>
        <v>0</v>
      </c>
    </row>
    <row r="64" spans="1:14" ht="32.25">
      <c r="A64" s="13" t="s">
        <v>41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4"/>
        <v>0</v>
      </c>
    </row>
    <row r="65" spans="1:14" ht="16.5">
      <c r="A65" s="14" t="s">
        <v>14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>
        <f t="shared" si="4"/>
        <v>0</v>
      </c>
    </row>
    <row r="66" spans="1:14" ht="32.25">
      <c r="A66" s="14" t="s">
        <v>40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>
        <f t="shared" si="4"/>
        <v>0</v>
      </c>
    </row>
    <row r="67" spans="1:14" ht="15.75">
      <c r="A67" s="43" t="s">
        <v>7</v>
      </c>
      <c r="B67" s="42">
        <f>SUM(B52:B59,B64:B66)</f>
        <v>9253</v>
      </c>
      <c r="C67" s="42">
        <f aca="true" t="shared" si="9" ref="C67:M67">SUM(C52:C59,C64:C66)</f>
        <v>9248</v>
      </c>
      <c r="D67" s="42">
        <f t="shared" si="9"/>
        <v>9748</v>
      </c>
      <c r="E67" s="42">
        <f t="shared" si="9"/>
        <v>127921</v>
      </c>
      <c r="F67" s="42">
        <f t="shared" si="9"/>
        <v>418176</v>
      </c>
      <c r="G67" s="42">
        <f t="shared" si="9"/>
        <v>9748</v>
      </c>
      <c r="H67" s="42">
        <f t="shared" si="9"/>
        <v>127921</v>
      </c>
      <c r="I67" s="42">
        <f t="shared" si="9"/>
        <v>9248</v>
      </c>
      <c r="J67" s="42">
        <f t="shared" si="9"/>
        <v>534644</v>
      </c>
      <c r="K67" s="42">
        <f t="shared" si="9"/>
        <v>9248</v>
      </c>
      <c r="L67" s="42">
        <f t="shared" si="9"/>
        <v>9248</v>
      </c>
      <c r="M67" s="42">
        <f t="shared" si="9"/>
        <v>938689</v>
      </c>
      <c r="N67" s="60">
        <f>SUM(B67:M67)</f>
        <v>2213092</v>
      </c>
    </row>
    <row r="68" spans="1:14" ht="18">
      <c r="A68" s="16" t="s">
        <v>46</v>
      </c>
      <c r="B68" s="15">
        <f>SUM(B51,B67)</f>
        <v>11041</v>
      </c>
      <c r="C68" s="15">
        <f aca="true" t="shared" si="10" ref="C68:N68">SUM(C51,C67)</f>
        <v>11037</v>
      </c>
      <c r="D68" s="15">
        <f t="shared" si="10"/>
        <v>14305</v>
      </c>
      <c r="E68" s="15">
        <f t="shared" si="10"/>
        <v>130255</v>
      </c>
      <c r="F68" s="15">
        <f t="shared" si="10"/>
        <v>419964</v>
      </c>
      <c r="G68" s="15">
        <f t="shared" si="10"/>
        <v>12291</v>
      </c>
      <c r="H68" s="15">
        <f t="shared" si="10"/>
        <v>131728</v>
      </c>
      <c r="I68" s="15">
        <f t="shared" si="10"/>
        <v>11583</v>
      </c>
      <c r="J68" s="15">
        <f t="shared" si="10"/>
        <v>537187</v>
      </c>
      <c r="K68" s="15">
        <f t="shared" si="10"/>
        <v>13601</v>
      </c>
      <c r="L68" s="15">
        <f t="shared" si="10"/>
        <v>11037</v>
      </c>
      <c r="M68" s="15">
        <f t="shared" si="10"/>
        <v>943798</v>
      </c>
      <c r="N68" s="61">
        <f t="shared" si="10"/>
        <v>2247827</v>
      </c>
    </row>
    <row r="69" spans="1:11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</sheetData>
  <sheetProtection/>
  <mergeCells count="2">
    <mergeCell ref="A1:N1"/>
    <mergeCell ref="A2:N2"/>
  </mergeCells>
  <printOptions/>
  <pageMargins left="0.75" right="0.75" top="1" bottom="1" header="0.5" footer="0.5"/>
  <pageSetup fitToHeight="1" fitToWidth="1" horizontalDpi="600" verticalDpi="600" orientation="portrait" paperSize="9" scale="37" r:id="rId1"/>
  <headerFooter alignWithMargins="0">
    <oddHeader>&amp;R&amp;"Bookman Old Style,Normál"
11. MELLÉKLET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124"/>
  <sheetViews>
    <sheetView zoomScalePageLayoutView="0" workbookViewId="0" topLeftCell="A73">
      <selection activeCell="D19" sqref="D19"/>
    </sheetView>
  </sheetViews>
  <sheetFormatPr defaultColWidth="9.140625" defaultRowHeight="12.75"/>
  <cols>
    <col min="1" max="1" width="83.140625" style="0" customWidth="1"/>
    <col min="2" max="2" width="18.57421875" style="0" customWidth="1"/>
    <col min="3" max="5" width="19.421875" style="0" customWidth="1"/>
  </cols>
  <sheetData>
    <row r="1" spans="1:5" ht="13.5" customHeight="1">
      <c r="A1" s="405" t="s">
        <v>136</v>
      </c>
      <c r="B1" s="403"/>
      <c r="C1" s="403"/>
      <c r="D1" s="297"/>
      <c r="E1" s="297"/>
    </row>
    <row r="2" spans="1:5" ht="13.5" customHeight="1">
      <c r="A2" s="405" t="s">
        <v>317</v>
      </c>
      <c r="B2" s="403"/>
      <c r="C2" s="403"/>
      <c r="D2" s="297"/>
      <c r="E2" s="297"/>
    </row>
    <row r="3" spans="1:5" ht="15.75" thickBot="1">
      <c r="A3" s="2"/>
      <c r="B3" s="2"/>
      <c r="C3" s="2"/>
      <c r="D3" s="2"/>
      <c r="E3" s="2"/>
    </row>
    <row r="4" spans="1:5" ht="12.75">
      <c r="A4" s="416" t="s">
        <v>140</v>
      </c>
      <c r="B4" s="222"/>
      <c r="C4" s="368"/>
      <c r="D4" s="374"/>
      <c r="E4" s="374"/>
    </row>
    <row r="5" spans="1:5" ht="25.5">
      <c r="A5" s="417"/>
      <c r="B5" s="216" t="s">
        <v>318</v>
      </c>
      <c r="C5" s="369" t="s">
        <v>319</v>
      </c>
      <c r="D5" s="375" t="s">
        <v>333</v>
      </c>
      <c r="E5" s="396" t="s">
        <v>335</v>
      </c>
    </row>
    <row r="6" spans="1:5" ht="16.5">
      <c r="A6" s="153" t="s">
        <v>31</v>
      </c>
      <c r="B6" s="272">
        <v>15280</v>
      </c>
      <c r="C6" s="370">
        <v>16286</v>
      </c>
      <c r="D6" s="365">
        <v>4681</v>
      </c>
      <c r="E6" s="365">
        <f>C6+D6</f>
        <v>20967</v>
      </c>
    </row>
    <row r="7" spans="1:5" ht="16.5">
      <c r="A7" s="153" t="s">
        <v>27</v>
      </c>
      <c r="B7" s="272">
        <v>2627</v>
      </c>
      <c r="C7" s="370">
        <v>1862</v>
      </c>
      <c r="D7" s="365">
        <v>932</v>
      </c>
      <c r="E7" s="365">
        <f aca="true" t="shared" si="0" ref="E7:E16">C7+D7</f>
        <v>2794</v>
      </c>
    </row>
    <row r="8" spans="1:5" ht="16.5">
      <c r="A8" s="153" t="s">
        <v>28</v>
      </c>
      <c r="B8" s="272">
        <v>22469</v>
      </c>
      <c r="C8" s="370">
        <v>40941</v>
      </c>
      <c r="D8" s="365">
        <v>1759</v>
      </c>
      <c r="E8" s="365">
        <f t="shared" si="0"/>
        <v>42700</v>
      </c>
    </row>
    <row r="9" spans="1:5" ht="45.75" customHeight="1">
      <c r="A9" s="153" t="s">
        <v>169</v>
      </c>
      <c r="B9" s="272">
        <v>65957</v>
      </c>
      <c r="C9" s="370">
        <v>1070</v>
      </c>
      <c r="D9" s="365">
        <v>16370</v>
      </c>
      <c r="E9" s="365">
        <f t="shared" si="0"/>
        <v>17440</v>
      </c>
    </row>
    <row r="10" spans="1:5" ht="45.75" customHeight="1">
      <c r="A10" s="153" t="s">
        <v>228</v>
      </c>
      <c r="B10" s="272">
        <v>10097</v>
      </c>
      <c r="C10" s="370">
        <v>4129</v>
      </c>
      <c r="D10" s="365">
        <v>25387</v>
      </c>
      <c r="E10" s="365">
        <f t="shared" si="0"/>
        <v>29516</v>
      </c>
    </row>
    <row r="11" spans="1:5" ht="16.5">
      <c r="A11" s="153" t="s">
        <v>29</v>
      </c>
      <c r="B11" s="272">
        <v>0</v>
      </c>
      <c r="C11" s="370"/>
      <c r="D11" s="365"/>
      <c r="E11" s="365">
        <f t="shared" si="0"/>
        <v>0</v>
      </c>
    </row>
    <row r="12" spans="1:5" ht="16.5">
      <c r="A12" s="153" t="s">
        <v>30</v>
      </c>
      <c r="B12" s="272">
        <v>0</v>
      </c>
      <c r="C12" s="370"/>
      <c r="D12" s="365"/>
      <c r="E12" s="365">
        <f t="shared" si="0"/>
        <v>0</v>
      </c>
    </row>
    <row r="13" spans="1:5" ht="16.5">
      <c r="A13" s="146" t="s">
        <v>279</v>
      </c>
      <c r="B13" s="272">
        <v>2550</v>
      </c>
      <c r="C13" s="370">
        <v>200</v>
      </c>
      <c r="D13" s="365"/>
      <c r="E13" s="365">
        <f t="shared" si="0"/>
        <v>200</v>
      </c>
    </row>
    <row r="14" spans="1:5" ht="16.5">
      <c r="A14" s="146" t="s">
        <v>49</v>
      </c>
      <c r="B14" s="272">
        <v>0</v>
      </c>
      <c r="C14" s="370"/>
      <c r="D14" s="365"/>
      <c r="E14" s="365">
        <f t="shared" si="0"/>
        <v>0</v>
      </c>
    </row>
    <row r="15" spans="1:5" ht="32.25">
      <c r="A15" s="146" t="s">
        <v>50</v>
      </c>
      <c r="B15" s="272">
        <v>0</v>
      </c>
      <c r="C15" s="370"/>
      <c r="D15" s="365"/>
      <c r="E15" s="365">
        <f t="shared" si="0"/>
        <v>0</v>
      </c>
    </row>
    <row r="16" spans="1:5" ht="32.25">
      <c r="A16" s="146" t="s">
        <v>51</v>
      </c>
      <c r="B16" s="272"/>
      <c r="C16" s="370"/>
      <c r="D16" s="365"/>
      <c r="E16" s="365">
        <f t="shared" si="0"/>
        <v>0</v>
      </c>
    </row>
    <row r="17" spans="1:5" ht="32.25">
      <c r="A17" s="163" t="s">
        <v>26</v>
      </c>
      <c r="B17" s="273"/>
      <c r="C17" s="371"/>
      <c r="D17" s="376"/>
      <c r="E17" s="376"/>
    </row>
    <row r="18" spans="1:5" ht="16.5">
      <c r="A18" s="159" t="s">
        <v>16</v>
      </c>
      <c r="B18" s="272">
        <v>323691</v>
      </c>
      <c r="C18" s="370">
        <v>352868</v>
      </c>
      <c r="D18" s="365">
        <v>-4402</v>
      </c>
      <c r="E18" s="365">
        <f>C18+D18</f>
        <v>348466</v>
      </c>
    </row>
    <row r="19" spans="1:5" ht="16.5">
      <c r="A19" s="159" t="s">
        <v>17</v>
      </c>
      <c r="B19" s="272">
        <v>140000</v>
      </c>
      <c r="C19" s="370">
        <v>140000</v>
      </c>
      <c r="D19" s="365"/>
      <c r="E19" s="365">
        <f>C19+D19</f>
        <v>140000</v>
      </c>
    </row>
    <row r="20" spans="1:5" ht="15.75">
      <c r="A20" s="154" t="s">
        <v>6</v>
      </c>
      <c r="B20" s="270">
        <f>SUM(B6:B19)</f>
        <v>582671</v>
      </c>
      <c r="C20" s="359">
        <f>SUM(C6:C19)</f>
        <v>557356</v>
      </c>
      <c r="D20" s="359">
        <f>SUM(D6:D19)</f>
        <v>44727</v>
      </c>
      <c r="E20" s="359">
        <f>SUM(E6:E19)</f>
        <v>602083</v>
      </c>
    </row>
    <row r="21" spans="1:5" ht="16.5">
      <c r="A21" s="153" t="s">
        <v>242</v>
      </c>
      <c r="B21" s="272">
        <v>399</v>
      </c>
      <c r="C21" s="370">
        <v>750</v>
      </c>
      <c r="D21" s="365">
        <v>287</v>
      </c>
      <c r="E21" s="365">
        <f>C21+D21</f>
        <v>1037</v>
      </c>
    </row>
    <row r="22" spans="1:5" ht="32.25">
      <c r="A22" s="153" t="s">
        <v>237</v>
      </c>
      <c r="B22" s="272">
        <v>0</v>
      </c>
      <c r="C22" s="370"/>
      <c r="D22" s="365"/>
      <c r="E22" s="365">
        <f aca="true" t="shared" si="1" ref="E22:E32">C22+D22</f>
        <v>0</v>
      </c>
    </row>
    <row r="23" spans="1:5" ht="16.5">
      <c r="A23" s="153" t="s">
        <v>19</v>
      </c>
      <c r="B23" s="272">
        <v>0</v>
      </c>
      <c r="C23" s="370"/>
      <c r="D23" s="365"/>
      <c r="E23" s="365">
        <f t="shared" si="1"/>
        <v>0</v>
      </c>
    </row>
    <row r="24" spans="1:5" ht="16.5">
      <c r="A24" s="153" t="s">
        <v>21</v>
      </c>
      <c r="B24" s="272">
        <v>0</v>
      </c>
      <c r="C24" s="370"/>
      <c r="D24" s="365"/>
      <c r="E24" s="365">
        <f t="shared" si="1"/>
        <v>0</v>
      </c>
    </row>
    <row r="25" spans="1:5" ht="48">
      <c r="A25" s="146" t="s">
        <v>52</v>
      </c>
      <c r="B25" s="272">
        <v>0</v>
      </c>
      <c r="C25" s="370"/>
      <c r="D25" s="365"/>
      <c r="E25" s="365">
        <f t="shared" si="1"/>
        <v>0</v>
      </c>
    </row>
    <row r="26" spans="1:5" ht="16.5">
      <c r="A26" s="146" t="s">
        <v>281</v>
      </c>
      <c r="B26" s="272">
        <v>181</v>
      </c>
      <c r="C26" s="370"/>
      <c r="D26" s="365"/>
      <c r="E26" s="365">
        <f t="shared" si="1"/>
        <v>0</v>
      </c>
    </row>
    <row r="27" spans="1:5" ht="16.5">
      <c r="A27" s="146" t="s">
        <v>53</v>
      </c>
      <c r="B27" s="272">
        <v>0</v>
      </c>
      <c r="C27" s="370"/>
      <c r="D27" s="365"/>
      <c r="E27" s="365">
        <f t="shared" si="1"/>
        <v>0</v>
      </c>
    </row>
    <row r="28" spans="1:5" ht="32.25">
      <c r="A28" s="146" t="s">
        <v>54</v>
      </c>
      <c r="B28" s="272">
        <v>0</v>
      </c>
      <c r="C28" s="370"/>
      <c r="D28" s="365"/>
      <c r="E28" s="365">
        <f t="shared" si="1"/>
        <v>0</v>
      </c>
    </row>
    <row r="29" spans="1:5" ht="32.25">
      <c r="A29" s="146" t="s">
        <v>55</v>
      </c>
      <c r="B29" s="272">
        <v>532337</v>
      </c>
      <c r="C29" s="370"/>
      <c r="D29" s="365">
        <v>844163</v>
      </c>
      <c r="E29" s="365">
        <f t="shared" si="1"/>
        <v>844163</v>
      </c>
    </row>
    <row r="30" spans="1:5" ht="16.5">
      <c r="A30" s="159" t="s">
        <v>33</v>
      </c>
      <c r="B30" s="272"/>
      <c r="C30" s="370"/>
      <c r="D30" s="365"/>
      <c r="E30" s="365">
        <f t="shared" si="1"/>
        <v>0</v>
      </c>
    </row>
    <row r="31" spans="1:5" ht="16.5">
      <c r="A31" s="159" t="s">
        <v>32</v>
      </c>
      <c r="B31" s="272"/>
      <c r="C31" s="370"/>
      <c r="D31" s="365"/>
      <c r="E31" s="365">
        <f t="shared" si="1"/>
        <v>0</v>
      </c>
    </row>
    <row r="32" spans="1:5" ht="16.5">
      <c r="A32" s="159" t="s">
        <v>248</v>
      </c>
      <c r="B32" s="272">
        <v>0</v>
      </c>
      <c r="C32" s="370"/>
      <c r="D32" s="365"/>
      <c r="E32" s="365">
        <f t="shared" si="1"/>
        <v>0</v>
      </c>
    </row>
    <row r="33" spans="1:5" ht="32.25">
      <c r="A33" s="164" t="s">
        <v>25</v>
      </c>
      <c r="B33" s="273"/>
      <c r="C33" s="371"/>
      <c r="D33" s="376"/>
      <c r="E33" s="376"/>
    </row>
    <row r="34" spans="1:5" ht="16.5">
      <c r="A34" s="161" t="s">
        <v>22</v>
      </c>
      <c r="B34" s="272"/>
      <c r="C34" s="370"/>
      <c r="D34" s="365"/>
      <c r="E34" s="365"/>
    </row>
    <row r="35" spans="1:5" ht="16.5">
      <c r="A35" s="161" t="s">
        <v>24</v>
      </c>
      <c r="B35" s="272"/>
      <c r="C35" s="370"/>
      <c r="D35" s="365"/>
      <c r="E35" s="365"/>
    </row>
    <row r="36" spans="1:5" ht="16.5">
      <c r="A36" s="161" t="s">
        <v>23</v>
      </c>
      <c r="B36" s="272"/>
      <c r="C36" s="370"/>
      <c r="D36" s="365"/>
      <c r="E36" s="365"/>
    </row>
    <row r="37" spans="1:5" ht="31.5" customHeight="1">
      <c r="A37" s="154" t="s">
        <v>7</v>
      </c>
      <c r="B37" s="274">
        <f>SUM(B21:B36)</f>
        <v>532917</v>
      </c>
      <c r="C37" s="372">
        <f>SUM(C21:C36)</f>
        <v>750</v>
      </c>
      <c r="D37" s="372">
        <f>SUM(D21:D36)</f>
        <v>844450</v>
      </c>
      <c r="E37" s="372">
        <f>SUM(E21:E36)</f>
        <v>845200</v>
      </c>
    </row>
    <row r="38" spans="1:5" ht="31.5" customHeight="1" thickBot="1">
      <c r="A38" s="162" t="s">
        <v>18</v>
      </c>
      <c r="B38" s="275">
        <f>B20+B37</f>
        <v>1115588</v>
      </c>
      <c r="C38" s="373">
        <f>C20+C37</f>
        <v>558106</v>
      </c>
      <c r="D38" s="373">
        <f>D20+D37</f>
        <v>889177</v>
      </c>
      <c r="E38" s="373">
        <f>E20+E37</f>
        <v>1447283</v>
      </c>
    </row>
    <row r="39" spans="1:5" ht="18.75">
      <c r="A39" s="56"/>
      <c r="B39" s="2"/>
      <c r="C39" s="2"/>
      <c r="D39" s="2"/>
      <c r="E39" s="2"/>
    </row>
    <row r="40" spans="1:5" ht="15.75" thickBot="1">
      <c r="A40" s="2"/>
      <c r="B40" s="2"/>
      <c r="C40" s="2"/>
      <c r="D40" s="2"/>
      <c r="E40" s="2"/>
    </row>
    <row r="41" spans="1:6" ht="25.5">
      <c r="A41" s="414" t="s">
        <v>47</v>
      </c>
      <c r="B41" s="313" t="s">
        <v>320</v>
      </c>
      <c r="C41" s="391" t="s">
        <v>319</v>
      </c>
      <c r="D41" s="375" t="s">
        <v>333</v>
      </c>
      <c r="E41" s="396" t="s">
        <v>335</v>
      </c>
      <c r="F41" s="57"/>
    </row>
    <row r="42" spans="1:5" ht="15">
      <c r="A42" s="415"/>
      <c r="B42" s="365"/>
      <c r="C42" s="365"/>
      <c r="D42" s="365"/>
      <c r="E42" s="392">
        <f>C42+D42</f>
        <v>0</v>
      </c>
    </row>
    <row r="43" spans="1:5" ht="16.5">
      <c r="A43" s="377" t="s">
        <v>34</v>
      </c>
      <c r="B43" s="365"/>
      <c r="C43" s="365"/>
      <c r="D43" s="365"/>
      <c r="E43" s="392">
        <f aca="true" t="shared" si="2" ref="E43:E55">C43+D43</f>
        <v>0</v>
      </c>
    </row>
    <row r="44" spans="1:5" ht="16.5">
      <c r="A44" s="228" t="s">
        <v>123</v>
      </c>
      <c r="B44" s="365">
        <v>400</v>
      </c>
      <c r="C44" s="365"/>
      <c r="D44" s="365"/>
      <c r="E44" s="392">
        <f t="shared" si="2"/>
        <v>0</v>
      </c>
    </row>
    <row r="45" spans="1:5" ht="16.5">
      <c r="A45" s="228" t="s">
        <v>173</v>
      </c>
      <c r="B45" s="365">
        <v>37908</v>
      </c>
      <c r="C45" s="365">
        <v>37800</v>
      </c>
      <c r="D45" s="365"/>
      <c r="E45" s="392">
        <f t="shared" si="2"/>
        <v>37800</v>
      </c>
    </row>
    <row r="46" spans="1:5" ht="16.5">
      <c r="A46" s="228" t="s">
        <v>35</v>
      </c>
      <c r="B46" s="365">
        <v>88267</v>
      </c>
      <c r="C46" s="365">
        <v>100782</v>
      </c>
      <c r="D46" s="365"/>
      <c r="E46" s="392">
        <f t="shared" si="2"/>
        <v>100782</v>
      </c>
    </row>
    <row r="47" spans="1:5" ht="16.5">
      <c r="A47" s="228" t="s">
        <v>2</v>
      </c>
      <c r="B47" s="365">
        <v>0</v>
      </c>
      <c r="C47" s="365"/>
      <c r="D47" s="365"/>
      <c r="E47" s="392">
        <f t="shared" si="2"/>
        <v>0</v>
      </c>
    </row>
    <row r="48" spans="1:5" ht="16.5">
      <c r="A48" s="228" t="s">
        <v>273</v>
      </c>
      <c r="B48" s="365"/>
      <c r="C48" s="365"/>
      <c r="D48" s="365"/>
      <c r="E48" s="392">
        <f t="shared" si="2"/>
        <v>0</v>
      </c>
    </row>
    <row r="49" spans="1:5" ht="16.5">
      <c r="A49" s="228" t="s">
        <v>156</v>
      </c>
      <c r="B49" s="365">
        <v>0</v>
      </c>
      <c r="C49" s="365"/>
      <c r="D49" s="365"/>
      <c r="E49" s="392">
        <f t="shared" si="2"/>
        <v>0</v>
      </c>
    </row>
    <row r="50" spans="1:5" ht="16.5">
      <c r="A50" s="228" t="s">
        <v>245</v>
      </c>
      <c r="B50" s="365">
        <v>140000</v>
      </c>
      <c r="C50" s="365">
        <v>140000</v>
      </c>
      <c r="D50" s="365"/>
      <c r="E50" s="392">
        <f t="shared" si="2"/>
        <v>140000</v>
      </c>
    </row>
    <row r="51" spans="1:5" ht="15.75">
      <c r="A51" s="378" t="s">
        <v>9</v>
      </c>
      <c r="B51" s="365">
        <v>0</v>
      </c>
      <c r="C51" s="365"/>
      <c r="D51" s="365"/>
      <c r="E51" s="392">
        <f t="shared" si="2"/>
        <v>0</v>
      </c>
    </row>
    <row r="52" spans="1:5" ht="15.75">
      <c r="A52" s="378" t="s">
        <v>10</v>
      </c>
      <c r="B52" s="365">
        <v>0</v>
      </c>
      <c r="C52" s="365"/>
      <c r="D52" s="365"/>
      <c r="E52" s="392">
        <f t="shared" si="2"/>
        <v>0</v>
      </c>
    </row>
    <row r="53" spans="1:5" ht="15.75">
      <c r="A53" s="378" t="s">
        <v>11</v>
      </c>
      <c r="B53" s="365">
        <v>0</v>
      </c>
      <c r="C53" s="365"/>
      <c r="D53" s="365"/>
      <c r="E53" s="392">
        <f t="shared" si="2"/>
        <v>0</v>
      </c>
    </row>
    <row r="54" spans="1:5" ht="48">
      <c r="A54" s="228" t="s">
        <v>0</v>
      </c>
      <c r="B54" s="365">
        <v>0</v>
      </c>
      <c r="C54" s="365"/>
      <c r="D54" s="365"/>
      <c r="E54" s="392">
        <f t="shared" si="2"/>
        <v>0</v>
      </c>
    </row>
    <row r="55" spans="1:5" ht="48">
      <c r="A55" s="379" t="s">
        <v>142</v>
      </c>
      <c r="B55" s="365">
        <v>0</v>
      </c>
      <c r="C55" s="365"/>
      <c r="D55" s="365"/>
      <c r="E55" s="392">
        <f t="shared" si="2"/>
        <v>0</v>
      </c>
    </row>
    <row r="56" spans="1:5" ht="15.75">
      <c r="A56" s="380" t="s">
        <v>39</v>
      </c>
      <c r="B56" s="388">
        <f>SUM(B43:B55)</f>
        <v>266575</v>
      </c>
      <c r="C56" s="388">
        <f>C44+C45+C46+C49+C50+C55</f>
        <v>278582</v>
      </c>
      <c r="D56" s="388">
        <f>D44+D45+D46+D49+D50+D55</f>
        <v>0</v>
      </c>
      <c r="E56" s="388">
        <f>E44+E45+E46+E49+E50+E55</f>
        <v>278582</v>
      </c>
    </row>
    <row r="57" spans="1:5" ht="16.5">
      <c r="A57" s="381" t="s">
        <v>42</v>
      </c>
      <c r="B57" s="389"/>
      <c r="C57" s="389"/>
      <c r="D57" s="389"/>
      <c r="E57" s="393"/>
    </row>
    <row r="58" spans="1:5" ht="16.5">
      <c r="A58" s="382" t="s">
        <v>43</v>
      </c>
      <c r="B58" s="390"/>
      <c r="C58" s="390"/>
      <c r="D58" s="390"/>
      <c r="E58" s="394"/>
    </row>
    <row r="59" spans="1:5" ht="16.5">
      <c r="A59" s="383" t="s">
        <v>12</v>
      </c>
      <c r="B59" s="376"/>
      <c r="C59" s="376"/>
      <c r="D59" s="376"/>
      <c r="E59" s="395"/>
    </row>
    <row r="60" spans="1:5" ht="32.25">
      <c r="A60" s="377" t="s">
        <v>37</v>
      </c>
      <c r="B60" s="365">
        <v>29209</v>
      </c>
      <c r="C60" s="365"/>
      <c r="D60" s="365">
        <v>44727</v>
      </c>
      <c r="E60" s="392">
        <f>C60+D60</f>
        <v>44727</v>
      </c>
    </row>
    <row r="61" spans="1:5" ht="15.75">
      <c r="A61" s="384" t="s">
        <v>6</v>
      </c>
      <c r="B61" s="364">
        <f>B56+B57+B58+B59+B60</f>
        <v>295784</v>
      </c>
      <c r="C61" s="364">
        <f>C56+C57+C58+C59+C60</f>
        <v>278582</v>
      </c>
      <c r="D61" s="364">
        <f>D56+D57+D58+D59+D60</f>
        <v>44727</v>
      </c>
      <c r="E61" s="364">
        <f>E56+E57+E58+E59+E60</f>
        <v>323309</v>
      </c>
    </row>
    <row r="62" spans="1:5" ht="16.5">
      <c r="A62" s="228" t="s">
        <v>122</v>
      </c>
      <c r="B62" s="365">
        <v>0</v>
      </c>
      <c r="C62" s="365"/>
      <c r="D62" s="365"/>
      <c r="E62" s="392">
        <f>C62+D62</f>
        <v>0</v>
      </c>
    </row>
    <row r="63" spans="1:5" ht="16.5">
      <c r="A63" s="228" t="s">
        <v>130</v>
      </c>
      <c r="B63" s="365">
        <v>287195</v>
      </c>
      <c r="C63" s="365">
        <v>279524</v>
      </c>
      <c r="D63" s="365"/>
      <c r="E63" s="392">
        <f aca="true" t="shared" si="3" ref="E63:E70">C63+D63</f>
        <v>279524</v>
      </c>
    </row>
    <row r="64" spans="1:5" ht="16.5">
      <c r="A64" s="228" t="s">
        <v>15</v>
      </c>
      <c r="B64" s="365"/>
      <c r="C64" s="365"/>
      <c r="D64" s="365"/>
      <c r="E64" s="392">
        <f t="shared" si="3"/>
        <v>0</v>
      </c>
    </row>
    <row r="65" spans="1:5" ht="16.5">
      <c r="A65" s="228" t="s">
        <v>92</v>
      </c>
      <c r="B65" s="365"/>
      <c r="C65" s="365"/>
      <c r="D65" s="365"/>
      <c r="E65" s="392">
        <f t="shared" si="3"/>
        <v>0</v>
      </c>
    </row>
    <row r="66" spans="1:5" ht="32.25">
      <c r="A66" s="228" t="s">
        <v>3</v>
      </c>
      <c r="B66" s="365">
        <v>0</v>
      </c>
      <c r="C66" s="365"/>
      <c r="D66" s="365"/>
      <c r="E66" s="392">
        <f t="shared" si="3"/>
        <v>0</v>
      </c>
    </row>
    <row r="67" spans="1:5" ht="32.25">
      <c r="A67" s="228" t="s">
        <v>170</v>
      </c>
      <c r="B67" s="365"/>
      <c r="C67" s="365"/>
      <c r="D67" s="365"/>
      <c r="E67" s="392">
        <f t="shared" si="3"/>
        <v>0</v>
      </c>
    </row>
    <row r="68" spans="1:5" ht="32.25">
      <c r="A68" s="228" t="s">
        <v>8</v>
      </c>
      <c r="B68" s="365"/>
      <c r="C68" s="365"/>
      <c r="D68" s="365"/>
      <c r="E68" s="392">
        <f t="shared" si="3"/>
        <v>0</v>
      </c>
    </row>
    <row r="69" spans="1:5" ht="16.5">
      <c r="A69" s="377" t="s">
        <v>1</v>
      </c>
      <c r="B69" s="365"/>
      <c r="C69" s="365"/>
      <c r="D69" s="365"/>
      <c r="E69" s="392">
        <f t="shared" si="3"/>
        <v>0</v>
      </c>
    </row>
    <row r="70" spans="1:5" ht="16.5">
      <c r="A70" s="385" t="s">
        <v>5</v>
      </c>
      <c r="B70" s="365"/>
      <c r="C70" s="365"/>
      <c r="D70" s="365"/>
      <c r="E70" s="392">
        <f t="shared" si="3"/>
        <v>0</v>
      </c>
    </row>
    <row r="71" spans="1:5" ht="15.75">
      <c r="A71" s="380" t="s">
        <v>38</v>
      </c>
      <c r="B71" s="388">
        <f>B62+B63+B66+B70</f>
        <v>287195</v>
      </c>
      <c r="C71" s="388">
        <f>C62+C63+C66+C70</f>
        <v>279524</v>
      </c>
      <c r="D71" s="388">
        <f>D62+D63+D66+D70</f>
        <v>0</v>
      </c>
      <c r="E71" s="388">
        <f>E62+E63+E66+E70</f>
        <v>279524</v>
      </c>
    </row>
    <row r="72" spans="1:5" ht="16.5">
      <c r="A72" s="381" t="s">
        <v>44</v>
      </c>
      <c r="B72" s="389"/>
      <c r="C72" s="365"/>
      <c r="D72" s="365"/>
      <c r="E72" s="392"/>
    </row>
    <row r="73" spans="1:5" ht="16.5">
      <c r="A73" s="382" t="s">
        <v>45</v>
      </c>
      <c r="B73" s="390"/>
      <c r="C73" s="365"/>
      <c r="D73" s="365"/>
      <c r="E73" s="392"/>
    </row>
    <row r="74" spans="1:5" ht="16.5">
      <c r="A74" s="383" t="s">
        <v>13</v>
      </c>
      <c r="B74" s="376"/>
      <c r="C74" s="365"/>
      <c r="D74" s="365"/>
      <c r="E74" s="392"/>
    </row>
    <row r="75" spans="1:5" ht="32.25">
      <c r="A75" s="228" t="s">
        <v>41</v>
      </c>
      <c r="B75" s="365">
        <v>532609</v>
      </c>
      <c r="C75" s="365"/>
      <c r="D75" s="365">
        <v>844450</v>
      </c>
      <c r="E75" s="392">
        <f>C75+D75</f>
        <v>844450</v>
      </c>
    </row>
    <row r="76" spans="1:5" ht="16.5">
      <c r="A76" s="228" t="s">
        <v>249</v>
      </c>
      <c r="B76" s="365">
        <v>0</v>
      </c>
      <c r="C76" s="365"/>
      <c r="D76" s="365"/>
      <c r="E76" s="392">
        <f>C76+D76</f>
        <v>0</v>
      </c>
    </row>
    <row r="77" spans="1:5" ht="16.5">
      <c r="A77" s="228" t="s">
        <v>265</v>
      </c>
      <c r="B77" s="365"/>
      <c r="C77" s="365"/>
      <c r="D77" s="365"/>
      <c r="E77" s="392">
        <f>C77+D77</f>
        <v>0</v>
      </c>
    </row>
    <row r="78" spans="1:5" ht="16.5">
      <c r="A78" s="386" t="s">
        <v>14</v>
      </c>
      <c r="B78" s="365"/>
      <c r="C78" s="365"/>
      <c r="D78" s="365"/>
      <c r="E78" s="392">
        <f>C78+D78</f>
        <v>0</v>
      </c>
    </row>
    <row r="79" spans="1:5" ht="16.5">
      <c r="A79" s="386" t="s">
        <v>40</v>
      </c>
      <c r="B79" s="365"/>
      <c r="C79" s="365"/>
      <c r="D79" s="365"/>
      <c r="E79" s="392">
        <f>C79+D79</f>
        <v>0</v>
      </c>
    </row>
    <row r="80" spans="1:5" ht="15.75">
      <c r="A80" s="384" t="s">
        <v>7</v>
      </c>
      <c r="B80" s="364">
        <f>SUM(B71:B79)</f>
        <v>819804</v>
      </c>
      <c r="C80" s="364">
        <f>SUM(C71:C79)</f>
        <v>279524</v>
      </c>
      <c r="D80" s="364">
        <f>SUM(D71:D79)</f>
        <v>844450</v>
      </c>
      <c r="E80" s="364">
        <f>SUM(E71:E79)</f>
        <v>1123974</v>
      </c>
    </row>
    <row r="81" spans="1:5" ht="18.75" thickBot="1">
      <c r="A81" s="387" t="s">
        <v>46</v>
      </c>
      <c r="B81" s="367">
        <f>SUM(B61,B80)</f>
        <v>1115588</v>
      </c>
      <c r="C81" s="367">
        <f>SUM(C61,C80)</f>
        <v>558106</v>
      </c>
      <c r="D81" s="367">
        <f>SUM(D61,D80)</f>
        <v>889177</v>
      </c>
      <c r="E81" s="367">
        <f>SUM(E61,E80)</f>
        <v>1447283</v>
      </c>
    </row>
    <row r="82" spans="1:5" ht="15">
      <c r="A82" s="2"/>
      <c r="B82" s="2"/>
      <c r="C82" s="2"/>
      <c r="D82" s="2"/>
      <c r="E82" s="2"/>
    </row>
    <row r="83" spans="1:5" ht="15">
      <c r="A83" s="2"/>
      <c r="B83" s="2"/>
      <c r="C83" s="2"/>
      <c r="D83" s="2"/>
      <c r="E83" s="2"/>
    </row>
    <row r="84" spans="1:5" ht="15">
      <c r="A84" s="2"/>
      <c r="B84" s="2"/>
      <c r="C84" s="2"/>
      <c r="D84" s="2"/>
      <c r="E84" s="2"/>
    </row>
    <row r="85" spans="1:5" ht="15">
      <c r="A85" s="2"/>
      <c r="B85" s="2"/>
      <c r="C85" s="2"/>
      <c r="D85" s="2"/>
      <c r="E85" s="2"/>
    </row>
    <row r="86" spans="1:5" ht="15">
      <c r="A86" s="2"/>
      <c r="B86" s="2"/>
      <c r="C86" s="2"/>
      <c r="D86" s="2"/>
      <c r="E86" s="2"/>
    </row>
    <row r="87" spans="1:5" ht="15">
      <c r="A87" s="2"/>
      <c r="B87" s="2"/>
      <c r="C87" s="2"/>
      <c r="D87" s="2"/>
      <c r="E87" s="2"/>
    </row>
    <row r="88" spans="1:5" ht="15">
      <c r="A88" s="2"/>
      <c r="B88" s="2"/>
      <c r="C88" s="2"/>
      <c r="D88" s="2"/>
      <c r="E88" s="2"/>
    </row>
    <row r="89" spans="1:5" ht="15">
      <c r="A89" s="2"/>
      <c r="B89" s="2"/>
      <c r="C89" s="2"/>
      <c r="D89" s="2"/>
      <c r="E89" s="2"/>
    </row>
    <row r="90" spans="1:5" ht="15">
      <c r="A90" s="2"/>
      <c r="B90" s="2"/>
      <c r="C90" s="2"/>
      <c r="D90" s="2"/>
      <c r="E90" s="2"/>
    </row>
    <row r="91" spans="1:5" ht="15">
      <c r="A91" s="2"/>
      <c r="B91" s="2"/>
      <c r="C91" s="2"/>
      <c r="D91" s="2"/>
      <c r="E91" s="2"/>
    </row>
    <row r="92" spans="1:5" ht="15">
      <c r="A92" s="2"/>
      <c r="B92" s="2"/>
      <c r="C92" s="2"/>
      <c r="D92" s="2"/>
      <c r="E92" s="2"/>
    </row>
    <row r="93" spans="1:5" ht="15">
      <c r="A93" s="2"/>
      <c r="B93" s="2"/>
      <c r="C93" s="2"/>
      <c r="D93" s="2"/>
      <c r="E93" s="2"/>
    </row>
    <row r="94" spans="1:5" ht="15">
      <c r="A94" s="2"/>
      <c r="B94" s="2"/>
      <c r="C94" s="2"/>
      <c r="D94" s="2"/>
      <c r="E94" s="2"/>
    </row>
    <row r="95" spans="1:5" ht="15">
      <c r="A95" s="2"/>
      <c r="B95" s="2"/>
      <c r="C95" s="2"/>
      <c r="D95" s="2"/>
      <c r="E95" s="2"/>
    </row>
    <row r="96" spans="1:5" ht="15">
      <c r="A96" s="2"/>
      <c r="B96" s="2"/>
      <c r="C96" s="2"/>
      <c r="D96" s="2"/>
      <c r="E96" s="2"/>
    </row>
    <row r="97" spans="1:5" ht="15">
      <c r="A97" s="2"/>
      <c r="B97" s="2"/>
      <c r="C97" s="2"/>
      <c r="D97" s="2"/>
      <c r="E97" s="2"/>
    </row>
    <row r="98" spans="1:5" ht="15">
      <c r="A98" s="2"/>
      <c r="B98" s="2"/>
      <c r="C98" s="2"/>
      <c r="D98" s="2"/>
      <c r="E98" s="2"/>
    </row>
    <row r="99" spans="1:5" ht="15">
      <c r="A99" s="2"/>
      <c r="B99" s="2"/>
      <c r="C99" s="2"/>
      <c r="D99" s="2"/>
      <c r="E99" s="2"/>
    </row>
    <row r="100" spans="1:5" ht="15">
      <c r="A100" s="2"/>
      <c r="B100" s="2"/>
      <c r="C100" s="2"/>
      <c r="D100" s="2"/>
      <c r="E100" s="2"/>
    </row>
    <row r="101" spans="1:5" ht="15">
      <c r="A101" s="2"/>
      <c r="B101" s="2"/>
      <c r="C101" s="2"/>
      <c r="D101" s="2"/>
      <c r="E101" s="2"/>
    </row>
    <row r="102" spans="1:5" ht="15">
      <c r="A102" s="2"/>
      <c r="B102" s="2"/>
      <c r="C102" s="2"/>
      <c r="D102" s="2"/>
      <c r="E102" s="2"/>
    </row>
    <row r="103" spans="1:5" ht="15">
      <c r="A103" s="2"/>
      <c r="B103" s="2"/>
      <c r="C103" s="2"/>
      <c r="D103" s="2"/>
      <c r="E103" s="2"/>
    </row>
    <row r="104" spans="1:5" ht="15">
      <c r="A104" s="2"/>
      <c r="B104" s="2"/>
      <c r="C104" s="2"/>
      <c r="D104" s="2"/>
      <c r="E104" s="2"/>
    </row>
    <row r="105" spans="1:5" ht="15">
      <c r="A105" s="2"/>
      <c r="B105" s="2"/>
      <c r="C105" s="2"/>
      <c r="D105" s="2"/>
      <c r="E105" s="2"/>
    </row>
    <row r="106" spans="1:5" ht="15">
      <c r="A106" s="2"/>
      <c r="B106" s="2"/>
      <c r="C106" s="2"/>
      <c r="D106" s="2"/>
      <c r="E106" s="2"/>
    </row>
    <row r="107" spans="1:5" ht="15">
      <c r="A107" s="2"/>
      <c r="B107" s="2"/>
      <c r="C107" s="2"/>
      <c r="D107" s="2"/>
      <c r="E107" s="2"/>
    </row>
    <row r="108" spans="1:5" ht="15">
      <c r="A108" s="2"/>
      <c r="B108" s="2"/>
      <c r="C108" s="2"/>
      <c r="D108" s="2"/>
      <c r="E108" s="2"/>
    </row>
    <row r="109" spans="1:5" ht="15">
      <c r="A109" s="2"/>
      <c r="B109" s="2"/>
      <c r="C109" s="2"/>
      <c r="D109" s="2"/>
      <c r="E109" s="2"/>
    </row>
    <row r="110" spans="1:5" ht="15">
      <c r="A110" s="2"/>
      <c r="B110" s="2"/>
      <c r="C110" s="2"/>
      <c r="D110" s="2"/>
      <c r="E110" s="2"/>
    </row>
    <row r="111" spans="1:5" ht="15">
      <c r="A111" s="2"/>
      <c r="B111" s="2"/>
      <c r="C111" s="2"/>
      <c r="D111" s="2"/>
      <c r="E111" s="2"/>
    </row>
    <row r="112" spans="1:5" ht="15">
      <c r="A112" s="2"/>
      <c r="B112" s="2"/>
      <c r="C112" s="2"/>
      <c r="D112" s="2"/>
      <c r="E112" s="2"/>
    </row>
    <row r="113" spans="1:5" ht="15">
      <c r="A113" s="2"/>
      <c r="B113" s="2"/>
      <c r="C113" s="2"/>
      <c r="D113" s="2"/>
      <c r="E113" s="2"/>
    </row>
    <row r="114" spans="1:5" ht="15">
      <c r="A114" s="2"/>
      <c r="B114" s="2"/>
      <c r="C114" s="2"/>
      <c r="D114" s="2"/>
      <c r="E114" s="2"/>
    </row>
    <row r="115" spans="1:5" ht="15">
      <c r="A115" s="2"/>
      <c r="B115" s="2"/>
      <c r="C115" s="2"/>
      <c r="D115" s="2"/>
      <c r="E115" s="2"/>
    </row>
    <row r="116" spans="1:5" ht="15">
      <c r="A116" s="2"/>
      <c r="B116" s="2"/>
      <c r="C116" s="2"/>
      <c r="D116" s="2"/>
      <c r="E116" s="2"/>
    </row>
    <row r="117" spans="1:5" ht="15">
      <c r="A117" s="2"/>
      <c r="B117" s="2"/>
      <c r="C117" s="2"/>
      <c r="D117" s="2"/>
      <c r="E117" s="2"/>
    </row>
    <row r="118" spans="1:5" ht="15">
      <c r="A118" s="2"/>
      <c r="B118" s="2"/>
      <c r="C118" s="2"/>
      <c r="D118" s="2"/>
      <c r="E118" s="2"/>
    </row>
    <row r="119" spans="1:5" ht="15">
      <c r="A119" s="2"/>
      <c r="B119" s="2"/>
      <c r="C119" s="2"/>
      <c r="D119" s="2"/>
      <c r="E119" s="2"/>
    </row>
    <row r="120" spans="1:5" ht="15">
      <c r="A120" s="2"/>
      <c r="B120" s="2"/>
      <c r="C120" s="2"/>
      <c r="D120" s="2"/>
      <c r="E120" s="2"/>
    </row>
    <row r="121" spans="1:5" ht="15">
      <c r="A121" s="2"/>
      <c r="B121" s="2"/>
      <c r="C121" s="2"/>
      <c r="D121" s="2"/>
      <c r="E121" s="2"/>
    </row>
    <row r="122" spans="1:5" ht="15">
      <c r="A122" s="2"/>
      <c r="B122" s="2"/>
      <c r="C122" s="2"/>
      <c r="D122" s="2"/>
      <c r="E122" s="2"/>
    </row>
    <row r="123" spans="1:5" ht="15">
      <c r="A123" s="2"/>
      <c r="B123" s="2"/>
      <c r="C123" s="2"/>
      <c r="D123" s="2"/>
      <c r="E123" s="2"/>
    </row>
    <row r="124" ht="15">
      <c r="A124" s="2"/>
    </row>
  </sheetData>
  <sheetProtection/>
  <mergeCells count="4">
    <mergeCell ref="A41:A42"/>
    <mergeCell ref="A4:A5"/>
    <mergeCell ref="A1:C1"/>
    <mergeCell ref="A2:C2"/>
  </mergeCells>
  <printOptions/>
  <pageMargins left="1.1811023622047245" right="0.7874015748031497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Style,Normál"10.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3:Q74"/>
  <sheetViews>
    <sheetView zoomScalePageLayoutView="0" workbookViewId="0" topLeftCell="A37">
      <selection activeCell="H19" sqref="H19"/>
    </sheetView>
  </sheetViews>
  <sheetFormatPr defaultColWidth="9.140625" defaultRowHeight="12.75"/>
  <cols>
    <col min="1" max="1" width="51.28125" style="0" customWidth="1"/>
    <col min="2" max="2" width="10.00390625" style="0" customWidth="1"/>
    <col min="3" max="3" width="8.7109375" style="0" customWidth="1"/>
    <col min="4" max="4" width="12.28125" style="0" customWidth="1"/>
    <col min="5" max="5" width="8.7109375" style="0" customWidth="1"/>
    <col min="6" max="6" width="9.00390625" style="0" customWidth="1"/>
    <col min="7" max="7" width="9.28125" style="0" customWidth="1"/>
    <col min="8" max="8" width="13.28125" style="0" customWidth="1"/>
    <col min="9" max="9" width="11.8515625" style="0" customWidth="1"/>
    <col min="10" max="10" width="12.140625" style="0" customWidth="1"/>
    <col min="11" max="11" width="12.28125" style="0" customWidth="1"/>
    <col min="12" max="12" width="10.8515625" style="0" customWidth="1"/>
    <col min="13" max="13" width="12.28125" style="0" customWidth="1"/>
    <col min="14" max="14" width="15.140625" style="0" customWidth="1"/>
  </cols>
  <sheetData>
    <row r="3" spans="1:14" ht="15.75">
      <c r="A3" s="405" t="s">
        <v>136</v>
      </c>
      <c r="B3" s="407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</row>
    <row r="4" spans="1:14" ht="15.75">
      <c r="A4" s="405" t="s">
        <v>138</v>
      </c>
      <c r="B4" s="405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</row>
    <row r="5" spans="1:11" ht="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ht="18">
      <c r="A6" s="16" t="s">
        <v>47</v>
      </c>
      <c r="B6" s="42" t="s">
        <v>100</v>
      </c>
      <c r="C6" s="42" t="s">
        <v>101</v>
      </c>
      <c r="D6" s="42" t="s">
        <v>102</v>
      </c>
      <c r="E6" s="42" t="s">
        <v>103</v>
      </c>
      <c r="F6" s="42" t="s">
        <v>104</v>
      </c>
      <c r="G6" s="42" t="s">
        <v>105</v>
      </c>
      <c r="H6" s="42" t="s">
        <v>106</v>
      </c>
      <c r="I6" s="42" t="s">
        <v>107</v>
      </c>
      <c r="J6" s="42" t="s">
        <v>108</v>
      </c>
      <c r="K6" s="42" t="s">
        <v>109</v>
      </c>
      <c r="L6" s="42" t="s">
        <v>110</v>
      </c>
      <c r="M6" s="42" t="s">
        <v>111</v>
      </c>
      <c r="N6" s="46" t="s">
        <v>61</v>
      </c>
    </row>
    <row r="7" spans="1:15" ht="16.5">
      <c r="A7" s="20" t="s">
        <v>31</v>
      </c>
      <c r="B7" s="19">
        <v>1357</v>
      </c>
      <c r="C7" s="19">
        <v>1357</v>
      </c>
      <c r="D7" s="19">
        <f>1357+608</f>
        <v>1965</v>
      </c>
      <c r="E7" s="19">
        <v>1357</v>
      </c>
      <c r="F7" s="19">
        <v>5430</v>
      </c>
      <c r="G7" s="19">
        <v>1358</v>
      </c>
      <c r="H7" s="19">
        <v>1357</v>
      </c>
      <c r="I7" s="19">
        <v>1357</v>
      </c>
      <c r="J7" s="19">
        <v>1357</v>
      </c>
      <c r="K7" s="19">
        <v>1357</v>
      </c>
      <c r="L7" s="19">
        <v>1357</v>
      </c>
      <c r="M7" s="19">
        <v>1358</v>
      </c>
      <c r="N7" s="19">
        <f>SUM(B7:M7)</f>
        <v>20967</v>
      </c>
      <c r="O7" s="276"/>
    </row>
    <row r="8" spans="1:15" ht="54" customHeight="1">
      <c r="A8" s="20" t="s">
        <v>27</v>
      </c>
      <c r="B8" s="19">
        <v>155</v>
      </c>
      <c r="C8" s="19">
        <v>155</v>
      </c>
      <c r="D8" s="19">
        <f>155+603</f>
        <v>758</v>
      </c>
      <c r="E8" s="19">
        <v>155</v>
      </c>
      <c r="F8" s="19">
        <v>484</v>
      </c>
      <c r="G8" s="19">
        <v>156</v>
      </c>
      <c r="H8" s="19">
        <v>155</v>
      </c>
      <c r="I8" s="19">
        <v>155</v>
      </c>
      <c r="J8" s="19">
        <v>155</v>
      </c>
      <c r="K8" s="19">
        <v>155</v>
      </c>
      <c r="L8" s="19">
        <v>155</v>
      </c>
      <c r="M8" s="19">
        <v>156</v>
      </c>
      <c r="N8" s="19">
        <f aca="true" t="shared" si="0" ref="N8:N37">SUM(B8:M8)</f>
        <v>2794</v>
      </c>
      <c r="O8" s="276"/>
    </row>
    <row r="9" spans="1:15" ht="16.5">
      <c r="A9" s="20" t="s">
        <v>28</v>
      </c>
      <c r="B9" s="19">
        <v>3412</v>
      </c>
      <c r="C9" s="19">
        <v>3412</v>
      </c>
      <c r="D9" s="19">
        <f>3412+1759</f>
        <v>5171</v>
      </c>
      <c r="E9" s="19">
        <v>3411</v>
      </c>
      <c r="F9" s="19">
        <v>3412</v>
      </c>
      <c r="G9" s="19">
        <v>3412</v>
      </c>
      <c r="H9" s="19">
        <v>3412</v>
      </c>
      <c r="I9" s="19">
        <v>3412</v>
      </c>
      <c r="J9" s="19">
        <v>3411</v>
      </c>
      <c r="K9" s="19">
        <v>3412</v>
      </c>
      <c r="L9" s="19">
        <v>3411</v>
      </c>
      <c r="M9" s="19">
        <v>3412</v>
      </c>
      <c r="N9" s="19">
        <f t="shared" si="0"/>
        <v>42700</v>
      </c>
      <c r="O9" s="276"/>
    </row>
    <row r="10" spans="1:15" ht="51.75" customHeight="1">
      <c r="A10" s="20" t="s">
        <v>254</v>
      </c>
      <c r="B10" s="19">
        <v>89</v>
      </c>
      <c r="C10" s="19">
        <v>90</v>
      </c>
      <c r="D10" s="19">
        <f>89+16370</f>
        <v>16459</v>
      </c>
      <c r="E10" s="19">
        <v>89</v>
      </c>
      <c r="F10" s="19">
        <v>89</v>
      </c>
      <c r="G10" s="19">
        <v>89</v>
      </c>
      <c r="H10" s="19">
        <v>89</v>
      </c>
      <c r="I10" s="19">
        <v>89</v>
      </c>
      <c r="J10" s="19">
        <v>89</v>
      </c>
      <c r="K10" s="19">
        <v>89</v>
      </c>
      <c r="L10" s="19">
        <v>89</v>
      </c>
      <c r="M10" s="19">
        <v>90</v>
      </c>
      <c r="N10" s="19">
        <f t="shared" si="0"/>
        <v>17440</v>
      </c>
      <c r="O10" s="83"/>
    </row>
    <row r="11" spans="1:15" ht="51.75" customHeight="1">
      <c r="A11" s="20" t="s">
        <v>255</v>
      </c>
      <c r="B11" s="19"/>
      <c r="C11" s="19"/>
      <c r="D11" s="19">
        <f>2065+25387</f>
        <v>27452</v>
      </c>
      <c r="E11" s="19"/>
      <c r="F11" s="19"/>
      <c r="G11" s="19"/>
      <c r="H11" s="19">
        <v>2064</v>
      </c>
      <c r="I11" s="19"/>
      <c r="J11" s="19"/>
      <c r="K11" s="19"/>
      <c r="L11" s="19"/>
      <c r="M11" s="19"/>
      <c r="N11" s="19">
        <f t="shared" si="0"/>
        <v>29516</v>
      </c>
      <c r="O11" s="253"/>
    </row>
    <row r="12" spans="1:14" ht="37.5" customHeight="1">
      <c r="A12" s="20" t="s">
        <v>29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>
        <f t="shared" si="0"/>
        <v>0</v>
      </c>
    </row>
    <row r="13" spans="1:14" ht="37.5" customHeight="1">
      <c r="A13" s="20" t="s">
        <v>274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>
        <f t="shared" si="0"/>
        <v>0</v>
      </c>
    </row>
    <row r="14" spans="1:14" ht="65.25" customHeight="1">
      <c r="A14" s="9" t="s">
        <v>275</v>
      </c>
      <c r="B14" s="19"/>
      <c r="C14" s="19"/>
      <c r="D14" s="19">
        <v>100</v>
      </c>
      <c r="E14" s="19"/>
      <c r="F14" s="19"/>
      <c r="G14" s="19"/>
      <c r="H14" s="19">
        <v>100</v>
      </c>
      <c r="I14" s="19"/>
      <c r="J14" s="19"/>
      <c r="K14" s="19"/>
      <c r="L14" s="19"/>
      <c r="M14" s="19"/>
      <c r="N14" s="19">
        <f t="shared" si="0"/>
        <v>200</v>
      </c>
    </row>
    <row r="15" spans="1:14" ht="16.5">
      <c r="A15" s="9" t="s">
        <v>49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>
        <f t="shared" si="0"/>
        <v>0</v>
      </c>
    </row>
    <row r="16" spans="1:14" ht="73.5" customHeight="1">
      <c r="A16" s="9" t="s">
        <v>50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f t="shared" si="0"/>
        <v>0</v>
      </c>
    </row>
    <row r="17" spans="1:14" ht="63.75" customHeight="1">
      <c r="A17" s="9" t="s">
        <v>51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>
        <f t="shared" si="0"/>
        <v>0</v>
      </c>
    </row>
    <row r="18" spans="1:14" ht="96.75" customHeight="1">
      <c r="A18" s="277" t="s">
        <v>26</v>
      </c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>
        <f t="shared" si="0"/>
        <v>0</v>
      </c>
    </row>
    <row r="19" spans="1:14" ht="31.5" customHeight="1">
      <c r="A19" s="4" t="s">
        <v>16</v>
      </c>
      <c r="B19" s="19"/>
      <c r="C19" s="19"/>
      <c r="D19" s="19"/>
      <c r="E19" s="19"/>
      <c r="F19" s="19"/>
      <c r="G19" s="19"/>
      <c r="H19" s="19">
        <v>172032</v>
      </c>
      <c r="I19" s="19"/>
      <c r="J19" s="19"/>
      <c r="K19" s="19">
        <v>176434</v>
      </c>
      <c r="L19" s="19"/>
      <c r="M19" s="19"/>
      <c r="N19" s="278">
        <f t="shared" si="0"/>
        <v>348466</v>
      </c>
    </row>
    <row r="20" spans="1:14" ht="16.5">
      <c r="A20" s="4" t="s">
        <v>17</v>
      </c>
      <c r="B20" s="19"/>
      <c r="C20" s="19"/>
      <c r="D20" s="19"/>
      <c r="E20" s="19"/>
      <c r="F20" s="19"/>
      <c r="G20" s="19"/>
      <c r="H20" s="19">
        <v>70000</v>
      </c>
      <c r="I20" s="19"/>
      <c r="J20" s="19"/>
      <c r="K20" s="19">
        <v>70000</v>
      </c>
      <c r="L20" s="19"/>
      <c r="M20" s="19"/>
      <c r="N20" s="19">
        <f t="shared" si="0"/>
        <v>140000</v>
      </c>
    </row>
    <row r="21" spans="1:14" ht="15.75">
      <c r="A21" s="279" t="s">
        <v>6</v>
      </c>
      <c r="B21" s="280">
        <f aca="true" t="shared" si="1" ref="B21:M21">SUM(B7:B20)</f>
        <v>5013</v>
      </c>
      <c r="C21" s="280">
        <f t="shared" si="1"/>
        <v>5014</v>
      </c>
      <c r="D21" s="280">
        <f t="shared" si="1"/>
        <v>51905</v>
      </c>
      <c r="E21" s="280">
        <f t="shared" si="1"/>
        <v>5012</v>
      </c>
      <c r="F21" s="280">
        <f t="shared" si="1"/>
        <v>9415</v>
      </c>
      <c r="G21" s="280">
        <f t="shared" si="1"/>
        <v>5015</v>
      </c>
      <c r="H21" s="280">
        <f t="shared" si="1"/>
        <v>249209</v>
      </c>
      <c r="I21" s="280">
        <f t="shared" si="1"/>
        <v>5013</v>
      </c>
      <c r="J21" s="280">
        <f t="shared" si="1"/>
        <v>5012</v>
      </c>
      <c r="K21" s="280">
        <f t="shared" si="1"/>
        <v>251447</v>
      </c>
      <c r="L21" s="280">
        <f t="shared" si="1"/>
        <v>5012</v>
      </c>
      <c r="M21" s="280">
        <f t="shared" si="1"/>
        <v>5016</v>
      </c>
      <c r="N21" s="281">
        <f>SUM(B21:M21)</f>
        <v>602083</v>
      </c>
    </row>
    <row r="22" spans="1:14" ht="16.5">
      <c r="A22" s="20" t="s">
        <v>20</v>
      </c>
      <c r="B22" s="19"/>
      <c r="C22" s="19">
        <v>250</v>
      </c>
      <c r="D22" s="19">
        <f>500+287</f>
        <v>787</v>
      </c>
      <c r="E22" s="19"/>
      <c r="F22" s="19"/>
      <c r="G22" s="19"/>
      <c r="H22" s="19"/>
      <c r="I22" s="19"/>
      <c r="J22" s="19"/>
      <c r="K22" s="19"/>
      <c r="L22" s="19"/>
      <c r="M22" s="19"/>
      <c r="N22" s="19">
        <f t="shared" si="0"/>
        <v>1037</v>
      </c>
    </row>
    <row r="23" spans="1:14" ht="16.5">
      <c r="A23" s="20" t="s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>
        <f t="shared" si="0"/>
        <v>0</v>
      </c>
    </row>
    <row r="24" spans="1:14" ht="27.75" customHeight="1">
      <c r="A24" s="20" t="s">
        <v>229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99" customHeight="1">
      <c r="A25" s="9" t="s">
        <v>52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>
        <f t="shared" si="0"/>
        <v>0</v>
      </c>
    </row>
    <row r="26" spans="1:14" ht="51.75" customHeight="1">
      <c r="A26" s="9" t="s">
        <v>275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>
        <f t="shared" si="0"/>
        <v>0</v>
      </c>
    </row>
    <row r="27" spans="1:14" ht="36" customHeight="1">
      <c r="A27" s="9" t="s">
        <v>53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>
        <f t="shared" si="0"/>
        <v>0</v>
      </c>
    </row>
    <row r="28" spans="1:14" ht="54.75" customHeight="1">
      <c r="A28" s="9" t="s">
        <v>54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>
        <f t="shared" si="0"/>
        <v>0</v>
      </c>
    </row>
    <row r="29" spans="1:14" ht="51" customHeight="1">
      <c r="A29" s="9" t="s">
        <v>55</v>
      </c>
      <c r="B29" s="19"/>
      <c r="C29" s="19"/>
      <c r="D29" s="19">
        <v>844163</v>
      </c>
      <c r="E29" s="19"/>
      <c r="F29" s="19"/>
      <c r="G29" s="19"/>
      <c r="H29" s="19"/>
      <c r="I29" s="19"/>
      <c r="J29" s="19"/>
      <c r="K29" s="19"/>
      <c r="L29" s="19"/>
      <c r="M29" s="19"/>
      <c r="N29" s="19">
        <f t="shared" si="0"/>
        <v>844163</v>
      </c>
    </row>
    <row r="30" spans="1:14" ht="33.75" customHeight="1">
      <c r="A30" s="4" t="s">
        <v>33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>
        <f t="shared" si="0"/>
        <v>0</v>
      </c>
    </row>
    <row r="31" spans="1:14" ht="39" customHeight="1">
      <c r="A31" s="4" t="s">
        <v>32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>
        <f t="shared" si="0"/>
        <v>0</v>
      </c>
    </row>
    <row r="32" spans="1:14" ht="80.25" customHeight="1">
      <c r="A32" s="282" t="s">
        <v>25</v>
      </c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>
        <f t="shared" si="0"/>
        <v>0</v>
      </c>
    </row>
    <row r="33" spans="1:14" ht="39.75" customHeight="1">
      <c r="A33" s="6" t="s">
        <v>22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>
        <f t="shared" si="0"/>
        <v>0</v>
      </c>
    </row>
    <row r="34" spans="1:14" ht="32.25" customHeight="1">
      <c r="A34" s="6" t="s">
        <v>24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>
        <f t="shared" si="0"/>
        <v>0</v>
      </c>
    </row>
    <row r="35" spans="1:14" ht="32.25" customHeight="1">
      <c r="A35" s="6" t="s">
        <v>266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29.25" customHeight="1">
      <c r="A36" s="6" t="s">
        <v>23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>
        <f t="shared" si="0"/>
        <v>0</v>
      </c>
    </row>
    <row r="37" spans="1:14" ht="15.75">
      <c r="A37" s="279" t="s">
        <v>7</v>
      </c>
      <c r="B37" s="280">
        <f aca="true" t="shared" si="2" ref="B37:M37">SUM(B22:B36)</f>
        <v>0</v>
      </c>
      <c r="C37" s="280">
        <f t="shared" si="2"/>
        <v>250</v>
      </c>
      <c r="D37" s="280">
        <f t="shared" si="2"/>
        <v>844950</v>
      </c>
      <c r="E37" s="280">
        <f t="shared" si="2"/>
        <v>0</v>
      </c>
      <c r="F37" s="280">
        <f t="shared" si="2"/>
        <v>0</v>
      </c>
      <c r="G37" s="280">
        <f t="shared" si="2"/>
        <v>0</v>
      </c>
      <c r="H37" s="280">
        <f t="shared" si="2"/>
        <v>0</v>
      </c>
      <c r="I37" s="280">
        <f t="shared" si="2"/>
        <v>0</v>
      </c>
      <c r="J37" s="280">
        <f t="shared" si="2"/>
        <v>0</v>
      </c>
      <c r="K37" s="280">
        <f t="shared" si="2"/>
        <v>0</v>
      </c>
      <c r="L37" s="280">
        <f t="shared" si="2"/>
        <v>0</v>
      </c>
      <c r="M37" s="280">
        <f t="shared" si="2"/>
        <v>0</v>
      </c>
      <c r="N37" s="281">
        <f t="shared" si="0"/>
        <v>845200</v>
      </c>
    </row>
    <row r="38" spans="1:14" ht="45.75" customHeight="1">
      <c r="A38" s="283" t="s">
        <v>18</v>
      </c>
      <c r="B38" s="284">
        <f aca="true" t="shared" si="3" ref="B38:N38">SUM(B37,B21)</f>
        <v>5013</v>
      </c>
      <c r="C38" s="284">
        <f t="shared" si="3"/>
        <v>5264</v>
      </c>
      <c r="D38" s="284">
        <f t="shared" si="3"/>
        <v>896855</v>
      </c>
      <c r="E38" s="284">
        <f t="shared" si="3"/>
        <v>5012</v>
      </c>
      <c r="F38" s="284">
        <f t="shared" si="3"/>
        <v>9415</v>
      </c>
      <c r="G38" s="284">
        <f t="shared" si="3"/>
        <v>5015</v>
      </c>
      <c r="H38" s="284">
        <f t="shared" si="3"/>
        <v>249209</v>
      </c>
      <c r="I38" s="284">
        <f t="shared" si="3"/>
        <v>5013</v>
      </c>
      <c r="J38" s="284">
        <f t="shared" si="3"/>
        <v>5012</v>
      </c>
      <c r="K38" s="284">
        <f t="shared" si="3"/>
        <v>251447</v>
      </c>
      <c r="L38" s="284">
        <f t="shared" si="3"/>
        <v>5012</v>
      </c>
      <c r="M38" s="284">
        <f t="shared" si="3"/>
        <v>5016</v>
      </c>
      <c r="N38" s="284">
        <f t="shared" si="3"/>
        <v>1447283</v>
      </c>
    </row>
    <row r="39" spans="1:14" ht="19.5" customHeight="1">
      <c r="A39" s="9" t="s">
        <v>34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>
        <f>SUM(B39:M39)</f>
        <v>0</v>
      </c>
    </row>
    <row r="40" spans="1:17" s="88" customFormat="1" ht="38.25" customHeight="1">
      <c r="A40" s="13" t="s">
        <v>253</v>
      </c>
      <c r="B40" s="19"/>
      <c r="C40" s="19"/>
      <c r="D40" s="19"/>
      <c r="E40" s="19">
        <v>18900</v>
      </c>
      <c r="F40" s="19"/>
      <c r="G40" s="19"/>
      <c r="H40" s="19"/>
      <c r="I40" s="19"/>
      <c r="J40" s="19"/>
      <c r="K40" s="19">
        <v>18900</v>
      </c>
      <c r="L40" s="19"/>
      <c r="M40" s="19"/>
      <c r="N40" s="19">
        <f>SUM(B40:M40)</f>
        <v>37800</v>
      </c>
      <c r="O40" s="251"/>
      <c r="P40" s="38"/>
      <c r="Q40" s="38"/>
    </row>
    <row r="41" spans="1:14" s="88" customFormat="1" ht="53.25" customHeight="1">
      <c r="A41" s="13" t="s">
        <v>35</v>
      </c>
      <c r="B41" s="19">
        <v>8398</v>
      </c>
      <c r="C41" s="19">
        <v>8399</v>
      </c>
      <c r="D41" s="19">
        <v>8399</v>
      </c>
      <c r="E41" s="19">
        <v>8398</v>
      </c>
      <c r="F41" s="19">
        <v>8398</v>
      </c>
      <c r="G41" s="19">
        <v>8399</v>
      </c>
      <c r="H41" s="19">
        <v>8398</v>
      </c>
      <c r="I41" s="19">
        <v>8399</v>
      </c>
      <c r="J41" s="19">
        <v>8399</v>
      </c>
      <c r="K41" s="19">
        <v>8398</v>
      </c>
      <c r="L41" s="19">
        <v>8398</v>
      </c>
      <c r="M41" s="19">
        <v>8399</v>
      </c>
      <c r="N41" s="19">
        <f aca="true" t="shared" si="4" ref="N41:N50">SUM(B41:M41)</f>
        <v>100782</v>
      </c>
    </row>
    <row r="42" spans="1:14" s="88" customFormat="1" ht="45" customHeight="1">
      <c r="A42" s="13" t="s">
        <v>247</v>
      </c>
      <c r="B42" s="19"/>
      <c r="C42" s="19"/>
      <c r="D42" s="19"/>
      <c r="E42" s="19">
        <v>70000</v>
      </c>
      <c r="F42" s="19"/>
      <c r="G42" s="19"/>
      <c r="H42" s="19"/>
      <c r="I42" s="19"/>
      <c r="J42" s="19"/>
      <c r="K42" s="19">
        <v>70000</v>
      </c>
      <c r="L42" s="19"/>
      <c r="M42" s="19"/>
      <c r="N42" s="19">
        <f t="shared" si="4"/>
        <v>140000</v>
      </c>
    </row>
    <row r="43" spans="1:14" ht="64.5" customHeight="1">
      <c r="A43" s="13" t="s">
        <v>157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>
        <f t="shared" si="4"/>
        <v>0</v>
      </c>
    </row>
    <row r="44" spans="1:14" ht="24" customHeight="1">
      <c r="A44" s="13" t="s">
        <v>273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>
        <f t="shared" si="4"/>
        <v>0</v>
      </c>
    </row>
    <row r="45" spans="1:14" ht="15.75">
      <c r="A45" s="7" t="s">
        <v>9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>
        <f t="shared" si="4"/>
        <v>0</v>
      </c>
    </row>
    <row r="46" spans="1:14" ht="23.25" customHeight="1">
      <c r="A46" s="7" t="s">
        <v>10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>
        <f t="shared" si="4"/>
        <v>0</v>
      </c>
    </row>
    <row r="47" spans="1:14" ht="30.75" customHeight="1">
      <c r="A47" s="7" t="s">
        <v>11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>
        <f t="shared" si="4"/>
        <v>0</v>
      </c>
    </row>
    <row r="48" spans="1:14" ht="124.5" customHeight="1">
      <c r="A48" s="13" t="s">
        <v>0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>
        <f t="shared" si="4"/>
        <v>0</v>
      </c>
    </row>
    <row r="49" spans="1:14" ht="16.5">
      <c r="A49" s="10" t="s">
        <v>4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>
        <f t="shared" si="4"/>
        <v>0</v>
      </c>
    </row>
    <row r="50" spans="1:14" ht="73.5" customHeight="1">
      <c r="A50" s="13" t="s">
        <v>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>
        <f t="shared" si="4"/>
        <v>0</v>
      </c>
    </row>
    <row r="51" spans="1:14" ht="61.5" customHeight="1">
      <c r="A51" s="119" t="s">
        <v>39</v>
      </c>
      <c r="B51" s="120">
        <f aca="true" t="shared" si="5" ref="B51:N51">SUM(B39:B50)</f>
        <v>8398</v>
      </c>
      <c r="C51" s="120">
        <f t="shared" si="5"/>
        <v>8399</v>
      </c>
      <c r="D51" s="120">
        <f t="shared" si="5"/>
        <v>8399</v>
      </c>
      <c r="E51" s="120">
        <f t="shared" si="5"/>
        <v>97298</v>
      </c>
      <c r="F51" s="120">
        <f t="shared" si="5"/>
        <v>8398</v>
      </c>
      <c r="G51" s="120">
        <f t="shared" si="5"/>
        <v>8399</v>
      </c>
      <c r="H51" s="120">
        <f t="shared" si="5"/>
        <v>8398</v>
      </c>
      <c r="I51" s="120">
        <f t="shared" si="5"/>
        <v>8399</v>
      </c>
      <c r="J51" s="120">
        <f t="shared" si="5"/>
        <v>8399</v>
      </c>
      <c r="K51" s="120">
        <f t="shared" si="5"/>
        <v>97298</v>
      </c>
      <c r="L51" s="120">
        <f t="shared" si="5"/>
        <v>8398</v>
      </c>
      <c r="M51" s="120">
        <f t="shared" si="5"/>
        <v>8399</v>
      </c>
      <c r="N51" s="120">
        <f t="shared" si="5"/>
        <v>278582</v>
      </c>
    </row>
    <row r="52" spans="1:14" ht="16.5">
      <c r="A52" s="11" t="s">
        <v>42</v>
      </c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>
        <f>SUM(B52:M52)</f>
        <v>0</v>
      </c>
    </row>
    <row r="53" spans="1:14" ht="16.5">
      <c r="A53" s="12" t="s">
        <v>43</v>
      </c>
      <c r="B53" s="122"/>
      <c r="C53" s="122"/>
      <c r="D53" s="122"/>
      <c r="E53" s="122"/>
      <c r="F53" s="122"/>
      <c r="G53" s="122"/>
      <c r="H53" s="122"/>
      <c r="I53" s="122"/>
      <c r="J53" s="122"/>
      <c r="K53" s="122"/>
      <c r="L53" s="122"/>
      <c r="M53" s="122"/>
      <c r="N53" s="122">
        <f>SUM(B53:M53)</f>
        <v>0</v>
      </c>
    </row>
    <row r="54" spans="1:14" ht="37.5" customHeight="1">
      <c r="A54" s="8" t="s">
        <v>12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>
        <f>SUM(B54:M54)</f>
        <v>0</v>
      </c>
    </row>
    <row r="55" spans="1:14" ht="39.75" customHeight="1">
      <c r="A55" s="9" t="s">
        <v>37</v>
      </c>
      <c r="B55" s="19"/>
      <c r="C55" s="19"/>
      <c r="D55" s="19">
        <v>44727</v>
      </c>
      <c r="E55" s="19"/>
      <c r="F55" s="19"/>
      <c r="G55" s="19"/>
      <c r="H55" s="19"/>
      <c r="I55" s="19"/>
      <c r="J55" s="19"/>
      <c r="K55" s="19"/>
      <c r="L55" s="19"/>
      <c r="M55" s="19"/>
      <c r="N55" s="19">
        <f>SUM(B55:M55)</f>
        <v>44727</v>
      </c>
    </row>
    <row r="56" spans="1:14" ht="15.75">
      <c r="A56" s="43" t="s">
        <v>6</v>
      </c>
      <c r="B56" s="118">
        <f aca="true" t="shared" si="6" ref="B56:N56">SUM(B51:B55)</f>
        <v>8398</v>
      </c>
      <c r="C56" s="118">
        <f t="shared" si="6"/>
        <v>8399</v>
      </c>
      <c r="D56" s="118">
        <f t="shared" si="6"/>
        <v>53126</v>
      </c>
      <c r="E56" s="118">
        <f t="shared" si="6"/>
        <v>97298</v>
      </c>
      <c r="F56" s="118">
        <f t="shared" si="6"/>
        <v>8398</v>
      </c>
      <c r="G56" s="118">
        <f t="shared" si="6"/>
        <v>8399</v>
      </c>
      <c r="H56" s="118">
        <f t="shared" si="6"/>
        <v>8398</v>
      </c>
      <c r="I56" s="118">
        <f t="shared" si="6"/>
        <v>8399</v>
      </c>
      <c r="J56" s="118">
        <f t="shared" si="6"/>
        <v>8399</v>
      </c>
      <c r="K56" s="118">
        <f t="shared" si="6"/>
        <v>97298</v>
      </c>
      <c r="L56" s="118">
        <f t="shared" si="6"/>
        <v>8398</v>
      </c>
      <c r="M56" s="118">
        <f t="shared" si="6"/>
        <v>8399</v>
      </c>
      <c r="N56" s="118">
        <f t="shared" si="6"/>
        <v>323309</v>
      </c>
    </row>
    <row r="57" spans="1:14" ht="16.5">
      <c r="A57" s="59" t="s">
        <v>122</v>
      </c>
      <c r="B57" s="42"/>
      <c r="C57" s="42"/>
      <c r="D57" s="19"/>
      <c r="E57" s="19"/>
      <c r="F57" s="19"/>
      <c r="G57" s="19"/>
      <c r="H57" s="19"/>
      <c r="I57" s="19"/>
      <c r="J57" s="19"/>
      <c r="K57" s="42"/>
      <c r="L57" s="42"/>
      <c r="M57" s="19"/>
      <c r="N57" s="19">
        <f aca="true" t="shared" si="7" ref="N57:N64">SUM(B57:M57)</f>
        <v>0</v>
      </c>
    </row>
    <row r="58" spans="1:14" ht="47.25" customHeight="1">
      <c r="A58" s="13" t="s">
        <v>130</v>
      </c>
      <c r="B58" s="19">
        <v>23293</v>
      </c>
      <c r="C58" s="19">
        <v>23293</v>
      </c>
      <c r="D58" s="19">
        <v>23293</v>
      </c>
      <c r="E58" s="19">
        <v>23293</v>
      </c>
      <c r="F58" s="19">
        <v>23294</v>
      </c>
      <c r="G58" s="19">
        <v>23294</v>
      </c>
      <c r="H58" s="19">
        <v>23294</v>
      </c>
      <c r="I58" s="19">
        <v>23294</v>
      </c>
      <c r="J58" s="19">
        <v>23294</v>
      </c>
      <c r="K58" s="19">
        <v>23294</v>
      </c>
      <c r="L58" s="19">
        <v>23294</v>
      </c>
      <c r="M58" s="19">
        <v>23294</v>
      </c>
      <c r="N58" s="19">
        <f t="shared" si="7"/>
        <v>279524</v>
      </c>
    </row>
    <row r="59" spans="1:14" ht="36.75" customHeight="1">
      <c r="A59" s="13" t="s">
        <v>15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>
        <f t="shared" si="7"/>
        <v>0</v>
      </c>
    </row>
    <row r="60" spans="1:14" ht="16.5">
      <c r="A60" s="13" t="s">
        <v>92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>
        <f t="shared" si="7"/>
        <v>0</v>
      </c>
    </row>
    <row r="61" spans="1:14" ht="73.5" customHeight="1">
      <c r="A61" s="13" t="s">
        <v>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>
        <f t="shared" si="7"/>
        <v>0</v>
      </c>
    </row>
    <row r="62" spans="1:14" ht="48.75" customHeight="1">
      <c r="A62" s="13" t="s">
        <v>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>
        <f t="shared" si="7"/>
        <v>0</v>
      </c>
    </row>
    <row r="63" spans="1:14" ht="37.5" customHeight="1">
      <c r="A63" s="9" t="s">
        <v>1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>
        <f t="shared" si="7"/>
        <v>0</v>
      </c>
    </row>
    <row r="64" spans="1:14" ht="16.5">
      <c r="A64" s="10" t="s">
        <v>262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>
        <f t="shared" si="7"/>
        <v>0</v>
      </c>
    </row>
    <row r="65" spans="1:14" ht="64.5" customHeight="1">
      <c r="A65" s="5" t="s">
        <v>38</v>
      </c>
      <c r="B65" s="165">
        <f aca="true" t="shared" si="8" ref="B65:N65">SUM(B57:B64)</f>
        <v>23293</v>
      </c>
      <c r="C65" s="165">
        <f t="shared" si="8"/>
        <v>23293</v>
      </c>
      <c r="D65" s="165">
        <f t="shared" si="8"/>
        <v>23293</v>
      </c>
      <c r="E65" s="165">
        <f t="shared" si="8"/>
        <v>23293</v>
      </c>
      <c r="F65" s="165">
        <f t="shared" si="8"/>
        <v>23294</v>
      </c>
      <c r="G65" s="165">
        <f t="shared" si="8"/>
        <v>23294</v>
      </c>
      <c r="H65" s="165">
        <f t="shared" si="8"/>
        <v>23294</v>
      </c>
      <c r="I65" s="165">
        <f t="shared" si="8"/>
        <v>23294</v>
      </c>
      <c r="J65" s="165">
        <f t="shared" si="8"/>
        <v>23294</v>
      </c>
      <c r="K65" s="165">
        <f t="shared" si="8"/>
        <v>23294</v>
      </c>
      <c r="L65" s="165">
        <f t="shared" si="8"/>
        <v>23294</v>
      </c>
      <c r="M65" s="165">
        <f t="shared" si="8"/>
        <v>23294</v>
      </c>
      <c r="N65" s="165">
        <f t="shared" si="8"/>
        <v>279524</v>
      </c>
    </row>
    <row r="66" spans="1:14" ht="25.5" customHeight="1">
      <c r="A66" s="11" t="s">
        <v>44</v>
      </c>
      <c r="B66" s="121"/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>
        <f aca="true" t="shared" si="9" ref="N66:N72">SUM(B66:M66)</f>
        <v>0</v>
      </c>
    </row>
    <row r="67" spans="1:14" ht="31.5" customHeight="1">
      <c r="A67" s="12" t="s">
        <v>45</v>
      </c>
      <c r="B67" s="122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>
        <f t="shared" si="9"/>
        <v>0</v>
      </c>
    </row>
    <row r="68" spans="1:14" ht="54" customHeight="1">
      <c r="A68" s="8" t="s">
        <v>13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>
        <f t="shared" si="9"/>
        <v>0</v>
      </c>
    </row>
    <row r="69" spans="1:14" ht="37.5" customHeight="1">
      <c r="A69" s="13" t="s">
        <v>41</v>
      </c>
      <c r="B69" s="19"/>
      <c r="C69" s="19"/>
      <c r="D69" s="19">
        <v>844450</v>
      </c>
      <c r="E69" s="19"/>
      <c r="F69" s="19"/>
      <c r="G69" s="19"/>
      <c r="H69" s="19"/>
      <c r="I69" s="19"/>
      <c r="J69" s="19"/>
      <c r="K69" s="19"/>
      <c r="L69" s="19"/>
      <c r="M69" s="19"/>
      <c r="N69" s="19">
        <f t="shared" si="9"/>
        <v>844450</v>
      </c>
    </row>
    <row r="70" spans="1:14" ht="37.5" customHeight="1">
      <c r="A70" s="14" t="s">
        <v>14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>
        <v>0</v>
      </c>
      <c r="N70" s="19">
        <f t="shared" si="9"/>
        <v>0</v>
      </c>
    </row>
    <row r="71" spans="1:14" ht="56.25" customHeight="1">
      <c r="A71" s="14" t="s">
        <v>40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>
        <f t="shared" si="9"/>
        <v>0</v>
      </c>
    </row>
    <row r="72" spans="1:14" ht="15.75">
      <c r="A72" s="43" t="s">
        <v>7</v>
      </c>
      <c r="B72" s="118">
        <f aca="true" t="shared" si="10" ref="B72:M72">SUM(B57:B64,B69:B71)</f>
        <v>23293</v>
      </c>
      <c r="C72" s="118">
        <f t="shared" si="10"/>
        <v>23293</v>
      </c>
      <c r="D72" s="118">
        <f t="shared" si="10"/>
        <v>867743</v>
      </c>
      <c r="E72" s="118">
        <f t="shared" si="10"/>
        <v>23293</v>
      </c>
      <c r="F72" s="118">
        <f t="shared" si="10"/>
        <v>23294</v>
      </c>
      <c r="G72" s="118">
        <f t="shared" si="10"/>
        <v>23294</v>
      </c>
      <c r="H72" s="118">
        <f t="shared" si="10"/>
        <v>23294</v>
      </c>
      <c r="I72" s="118">
        <f t="shared" si="10"/>
        <v>23294</v>
      </c>
      <c r="J72" s="118">
        <f t="shared" si="10"/>
        <v>23294</v>
      </c>
      <c r="K72" s="118">
        <f t="shared" si="10"/>
        <v>23294</v>
      </c>
      <c r="L72" s="118">
        <f t="shared" si="10"/>
        <v>23294</v>
      </c>
      <c r="M72" s="118">
        <f t="shared" si="10"/>
        <v>23294</v>
      </c>
      <c r="N72" s="60">
        <f t="shared" si="9"/>
        <v>1123974</v>
      </c>
    </row>
    <row r="73" spans="1:14" ht="33.75" customHeight="1">
      <c r="A73" s="285" t="s">
        <v>46</v>
      </c>
      <c r="B73" s="284">
        <f aca="true" t="shared" si="11" ref="B73:N73">SUM(B56,B72)</f>
        <v>31691</v>
      </c>
      <c r="C73" s="284">
        <f t="shared" si="11"/>
        <v>31692</v>
      </c>
      <c r="D73" s="284">
        <f t="shared" si="11"/>
        <v>920869</v>
      </c>
      <c r="E73" s="284">
        <f t="shared" si="11"/>
        <v>120591</v>
      </c>
      <c r="F73" s="284">
        <f t="shared" si="11"/>
        <v>31692</v>
      </c>
      <c r="G73" s="284">
        <f t="shared" si="11"/>
        <v>31693</v>
      </c>
      <c r="H73" s="284">
        <f t="shared" si="11"/>
        <v>31692</v>
      </c>
      <c r="I73" s="284">
        <f t="shared" si="11"/>
        <v>31693</v>
      </c>
      <c r="J73" s="284">
        <f t="shared" si="11"/>
        <v>31693</v>
      </c>
      <c r="K73" s="284">
        <f t="shared" si="11"/>
        <v>120592</v>
      </c>
      <c r="L73" s="284">
        <f t="shared" si="11"/>
        <v>31692</v>
      </c>
      <c r="M73" s="284">
        <f t="shared" si="11"/>
        <v>31693</v>
      </c>
      <c r="N73" s="284">
        <f t="shared" si="11"/>
        <v>1447283</v>
      </c>
    </row>
    <row r="74" spans="1:11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</sheetData>
  <sheetProtection/>
  <mergeCells count="2">
    <mergeCell ref="A3:N3"/>
    <mergeCell ref="A4:N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39" r:id="rId1"/>
  <headerFooter alignWithMargins="0">
    <oddHeader>&amp;R11.MELLÉKLET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7"/>
  <sheetViews>
    <sheetView zoomScalePageLayoutView="0" workbookViewId="0" topLeftCell="A22">
      <selection activeCell="M16" sqref="M16"/>
    </sheetView>
  </sheetViews>
  <sheetFormatPr defaultColWidth="9.140625" defaultRowHeight="12.75"/>
  <cols>
    <col min="2" max="2" width="101.8515625" style="0" customWidth="1"/>
    <col min="3" max="3" width="19.57421875" style="0" hidden="1" customWidth="1"/>
    <col min="4" max="4" width="23.28125" style="0" hidden="1" customWidth="1"/>
    <col min="5" max="5" width="23.28125" style="0" customWidth="1"/>
    <col min="6" max="8" width="22.7109375" style="0" customWidth="1"/>
  </cols>
  <sheetData>
    <row r="1" spans="1:8" ht="18" customHeight="1">
      <c r="A1" s="404" t="s">
        <v>136</v>
      </c>
      <c r="B1" s="403"/>
      <c r="C1" s="403"/>
      <c r="D1" s="403"/>
      <c r="E1" s="403"/>
      <c r="F1" s="403"/>
      <c r="G1" s="297"/>
      <c r="H1" s="297"/>
    </row>
    <row r="2" spans="1:8" ht="21" customHeight="1">
      <c r="A2" s="404" t="s">
        <v>284</v>
      </c>
      <c r="B2" s="403"/>
      <c r="C2" s="403"/>
      <c r="D2" s="403"/>
      <c r="E2" s="403"/>
      <c r="F2" s="403"/>
      <c r="G2" s="297"/>
      <c r="H2" s="297"/>
    </row>
    <row r="3" spans="2:4" ht="18.75" thickBot="1">
      <c r="B3" s="92"/>
      <c r="C3" s="91"/>
      <c r="D3" s="91"/>
    </row>
    <row r="4" spans="1:8" ht="78.75" customHeight="1">
      <c r="A4" s="132"/>
      <c r="B4" s="133" t="s">
        <v>140</v>
      </c>
      <c r="C4" s="134"/>
      <c r="D4" s="134"/>
      <c r="E4" s="223" t="s">
        <v>285</v>
      </c>
      <c r="F4" s="301" t="s">
        <v>286</v>
      </c>
      <c r="G4" s="313" t="s">
        <v>321</v>
      </c>
      <c r="H4" s="313" t="s">
        <v>322</v>
      </c>
    </row>
    <row r="5" spans="1:8" ht="18">
      <c r="A5" s="135" t="s">
        <v>176</v>
      </c>
      <c r="B5" s="93" t="s">
        <v>34</v>
      </c>
      <c r="C5" s="113"/>
      <c r="D5" s="113"/>
      <c r="E5" s="224"/>
      <c r="F5" s="302"/>
      <c r="G5" s="302"/>
      <c r="H5" s="323">
        <f>F5+G5</f>
        <v>0</v>
      </c>
    </row>
    <row r="6" spans="1:8" ht="18">
      <c r="A6" s="135" t="s">
        <v>177</v>
      </c>
      <c r="B6" s="94" t="s">
        <v>253</v>
      </c>
      <c r="C6" s="113"/>
      <c r="D6" s="113"/>
      <c r="E6" s="102">
        <v>400</v>
      </c>
      <c r="F6" s="303"/>
      <c r="G6" s="303"/>
      <c r="H6" s="323">
        <f aca="true" t="shared" si="0" ref="H6:H19">F6+G6</f>
        <v>0</v>
      </c>
    </row>
    <row r="7" spans="1:8" ht="18">
      <c r="A7" s="135" t="s">
        <v>177</v>
      </c>
      <c r="B7" s="94" t="s">
        <v>173</v>
      </c>
      <c r="C7" s="113"/>
      <c r="D7" s="113"/>
      <c r="E7" s="102">
        <v>37908</v>
      </c>
      <c r="F7" s="303">
        <v>37800</v>
      </c>
      <c r="G7" s="303"/>
      <c r="H7" s="323">
        <f t="shared" si="0"/>
        <v>37800</v>
      </c>
    </row>
    <row r="8" spans="1:8" ht="18">
      <c r="A8" s="135" t="s">
        <v>178</v>
      </c>
      <c r="B8" s="94" t="s">
        <v>35</v>
      </c>
      <c r="C8" s="113"/>
      <c r="D8" s="113"/>
      <c r="E8" s="102">
        <v>88267</v>
      </c>
      <c r="F8" s="303">
        <v>100782</v>
      </c>
      <c r="G8" s="303"/>
      <c r="H8" s="323">
        <f t="shared" si="0"/>
        <v>100782</v>
      </c>
    </row>
    <row r="9" spans="1:8" ht="18">
      <c r="A9" s="135"/>
      <c r="B9" s="94" t="s">
        <v>2</v>
      </c>
      <c r="C9" s="113"/>
      <c r="D9" s="113"/>
      <c r="E9" s="101"/>
      <c r="F9" s="304"/>
      <c r="G9" s="304"/>
      <c r="H9" s="323">
        <f t="shared" si="0"/>
        <v>0</v>
      </c>
    </row>
    <row r="10" spans="1:8" ht="18">
      <c r="A10" s="135" t="s">
        <v>177</v>
      </c>
      <c r="B10" s="94" t="s">
        <v>156</v>
      </c>
      <c r="C10" s="113"/>
      <c r="D10" s="113"/>
      <c r="E10" s="102"/>
      <c r="F10" s="303">
        <v>0</v>
      </c>
      <c r="G10" s="303"/>
      <c r="H10" s="323">
        <f t="shared" si="0"/>
        <v>0</v>
      </c>
    </row>
    <row r="11" spans="1:8" ht="18">
      <c r="A11" s="135" t="s">
        <v>177</v>
      </c>
      <c r="B11" s="94" t="s">
        <v>258</v>
      </c>
      <c r="C11" s="113"/>
      <c r="D11" s="113"/>
      <c r="E11" s="102">
        <v>140000</v>
      </c>
      <c r="F11" s="303">
        <v>140000</v>
      </c>
      <c r="G11" s="303"/>
      <c r="H11" s="323">
        <f t="shared" si="0"/>
        <v>140000</v>
      </c>
    </row>
    <row r="12" spans="1:8" ht="18">
      <c r="A12" s="135"/>
      <c r="B12" s="94" t="s">
        <v>273</v>
      </c>
      <c r="C12" s="113"/>
      <c r="D12" s="113"/>
      <c r="E12" s="102"/>
      <c r="F12" s="304">
        <v>0</v>
      </c>
      <c r="G12" s="304"/>
      <c r="H12" s="323">
        <f t="shared" si="0"/>
        <v>0</v>
      </c>
    </row>
    <row r="13" spans="1:8" ht="18">
      <c r="A13" s="135"/>
      <c r="B13" s="94" t="s">
        <v>9</v>
      </c>
      <c r="C13" s="113"/>
      <c r="D13" s="113"/>
      <c r="E13" s="101"/>
      <c r="F13" s="304"/>
      <c r="G13" s="304"/>
      <c r="H13" s="323">
        <f t="shared" si="0"/>
        <v>0</v>
      </c>
    </row>
    <row r="14" spans="1:8" ht="18">
      <c r="A14" s="135"/>
      <c r="B14" s="94" t="s">
        <v>10</v>
      </c>
      <c r="C14" s="113"/>
      <c r="D14" s="113"/>
      <c r="E14" s="96"/>
      <c r="F14" s="305"/>
      <c r="G14" s="305"/>
      <c r="H14" s="323">
        <f t="shared" si="0"/>
        <v>0</v>
      </c>
    </row>
    <row r="15" spans="1:8" ht="18">
      <c r="A15" s="135"/>
      <c r="B15" s="94" t="s">
        <v>11</v>
      </c>
      <c r="C15" s="113"/>
      <c r="D15" s="113"/>
      <c r="E15" s="96"/>
      <c r="F15" s="305"/>
      <c r="G15" s="305"/>
      <c r="H15" s="323">
        <f t="shared" si="0"/>
        <v>0</v>
      </c>
    </row>
    <row r="16" spans="1:8" ht="54">
      <c r="A16" s="135"/>
      <c r="B16" s="94" t="s">
        <v>0</v>
      </c>
      <c r="C16" s="113"/>
      <c r="D16" s="113"/>
      <c r="E16" s="96"/>
      <c r="F16" s="305"/>
      <c r="G16" s="305"/>
      <c r="H16" s="323">
        <f t="shared" si="0"/>
        <v>0</v>
      </c>
    </row>
    <row r="17" spans="1:8" ht="18">
      <c r="A17" s="135"/>
      <c r="B17" s="94" t="s">
        <v>4</v>
      </c>
      <c r="C17" s="113"/>
      <c r="D17" s="113"/>
      <c r="E17" s="96"/>
      <c r="F17" s="305"/>
      <c r="G17" s="305"/>
      <c r="H17" s="323">
        <f t="shared" si="0"/>
        <v>0</v>
      </c>
    </row>
    <row r="18" spans="1:8" ht="18">
      <c r="A18" s="135"/>
      <c r="B18" s="94" t="s">
        <v>144</v>
      </c>
      <c r="C18" s="113"/>
      <c r="D18" s="113"/>
      <c r="E18" s="96"/>
      <c r="F18" s="305"/>
      <c r="G18" s="305"/>
      <c r="H18" s="323">
        <f t="shared" si="0"/>
        <v>0</v>
      </c>
    </row>
    <row r="19" spans="1:8" ht="36">
      <c r="A19" s="135" t="s">
        <v>178</v>
      </c>
      <c r="B19" s="94" t="s">
        <v>3</v>
      </c>
      <c r="C19" s="113"/>
      <c r="D19" s="113"/>
      <c r="E19" s="102"/>
      <c r="F19" s="303"/>
      <c r="G19" s="303"/>
      <c r="H19" s="323">
        <f t="shared" si="0"/>
        <v>0</v>
      </c>
    </row>
    <row r="20" spans="1:8" ht="18">
      <c r="A20" s="135"/>
      <c r="B20" s="244" t="s">
        <v>39</v>
      </c>
      <c r="C20" s="113"/>
      <c r="D20" s="113"/>
      <c r="E20" s="103">
        <f>SUM(E5:E19)</f>
        <v>266575</v>
      </c>
      <c r="F20" s="306">
        <f>SUM(F5:F19)</f>
        <v>278582</v>
      </c>
      <c r="G20" s="306">
        <f>SUM(G5:G19)</f>
        <v>0</v>
      </c>
      <c r="H20" s="306">
        <f>SUM(H5:H19)</f>
        <v>278582</v>
      </c>
    </row>
    <row r="21" spans="1:8" ht="18">
      <c r="A21" s="135"/>
      <c r="B21" s="94" t="s">
        <v>42</v>
      </c>
      <c r="C21" s="113"/>
      <c r="D21" s="113"/>
      <c r="E21" s="104"/>
      <c r="F21" s="307"/>
      <c r="G21" s="307"/>
      <c r="H21" s="397"/>
    </row>
    <row r="22" spans="1:8" ht="18">
      <c r="A22" s="135"/>
      <c r="B22" s="94" t="s">
        <v>43</v>
      </c>
      <c r="C22" s="113"/>
      <c r="D22" s="113"/>
      <c r="E22" s="107"/>
      <c r="F22" s="308"/>
      <c r="G22" s="308"/>
      <c r="H22" s="398"/>
    </row>
    <row r="23" spans="1:8" ht="18">
      <c r="A23" s="135"/>
      <c r="B23" s="94" t="s">
        <v>12</v>
      </c>
      <c r="C23" s="113"/>
      <c r="D23" s="113"/>
      <c r="E23" s="108"/>
      <c r="F23" s="309"/>
      <c r="G23" s="309"/>
      <c r="H23" s="399"/>
    </row>
    <row r="24" spans="1:8" ht="37.5" customHeight="1">
      <c r="A24" s="135"/>
      <c r="B24" s="94" t="s">
        <v>37</v>
      </c>
      <c r="C24" s="113"/>
      <c r="D24" s="113"/>
      <c r="E24" s="96">
        <v>29209</v>
      </c>
      <c r="F24" s="305">
        <v>0</v>
      </c>
      <c r="G24" s="305">
        <v>44727</v>
      </c>
      <c r="H24" s="303">
        <f>F24+G24</f>
        <v>44727</v>
      </c>
    </row>
    <row r="25" spans="1:8" ht="27.75" customHeight="1">
      <c r="A25" s="135"/>
      <c r="B25" s="43" t="s">
        <v>6</v>
      </c>
      <c r="C25" s="113"/>
      <c r="D25" s="113"/>
      <c r="E25" s="105">
        <f>SUM(E20:E24)</f>
        <v>295784</v>
      </c>
      <c r="F25" s="310">
        <f>SUM(F20:F24)</f>
        <v>278582</v>
      </c>
      <c r="G25" s="310">
        <f>SUM(G20:G24)</f>
        <v>44727</v>
      </c>
      <c r="H25" s="310">
        <f>SUM(H20:H24)</f>
        <v>323309</v>
      </c>
    </row>
    <row r="26" spans="1:8" ht="18.75" customHeight="1">
      <c r="A26" s="135" t="s">
        <v>177</v>
      </c>
      <c r="B26" s="13" t="s">
        <v>122</v>
      </c>
      <c r="C26" s="113"/>
      <c r="D26" s="113"/>
      <c r="E26" s="115"/>
      <c r="F26" s="268"/>
      <c r="G26" s="268"/>
      <c r="H26" s="400">
        <f>F26+G26</f>
        <v>0</v>
      </c>
    </row>
    <row r="27" spans="1:8" ht="16.5">
      <c r="A27" s="135" t="s">
        <v>179</v>
      </c>
      <c r="B27" s="13" t="s">
        <v>130</v>
      </c>
      <c r="C27" s="113"/>
      <c r="D27" s="113"/>
      <c r="E27" s="219">
        <v>287195</v>
      </c>
      <c r="F27" s="263">
        <v>279524</v>
      </c>
      <c r="G27" s="263"/>
      <c r="H27" s="400">
        <f aca="true" t="shared" si="1" ref="H27:H34">F27+G27</f>
        <v>279524</v>
      </c>
    </row>
    <row r="28" spans="1:8" ht="15.75">
      <c r="A28" s="135"/>
      <c r="B28" s="13" t="s">
        <v>15</v>
      </c>
      <c r="C28" s="113"/>
      <c r="D28" s="113"/>
      <c r="E28" s="96"/>
      <c r="F28" s="305"/>
      <c r="G28" s="305"/>
      <c r="H28" s="400">
        <f t="shared" si="1"/>
        <v>0</v>
      </c>
    </row>
    <row r="29" spans="1:8" ht="15.75">
      <c r="A29" s="135"/>
      <c r="B29" s="13" t="s">
        <v>92</v>
      </c>
      <c r="C29" s="113"/>
      <c r="D29" s="113"/>
      <c r="E29" s="96"/>
      <c r="F29" s="305"/>
      <c r="G29" s="305"/>
      <c r="H29" s="400">
        <f t="shared" si="1"/>
        <v>0</v>
      </c>
    </row>
    <row r="30" spans="1:8" ht="31.5">
      <c r="A30" s="135" t="s">
        <v>179</v>
      </c>
      <c r="B30" s="13" t="s">
        <v>3</v>
      </c>
      <c r="C30" s="113"/>
      <c r="D30" s="113"/>
      <c r="E30" s="96"/>
      <c r="F30" s="305"/>
      <c r="G30" s="305"/>
      <c r="H30" s="400">
        <f t="shared" si="1"/>
        <v>0</v>
      </c>
    </row>
    <row r="31" spans="1:8" ht="31.5">
      <c r="A31" s="135" t="s">
        <v>179</v>
      </c>
      <c r="B31" s="13" t="s">
        <v>170</v>
      </c>
      <c r="C31" s="113"/>
      <c r="D31" s="113"/>
      <c r="E31" s="96"/>
      <c r="F31" s="305"/>
      <c r="G31" s="305"/>
      <c r="H31" s="400">
        <f t="shared" si="1"/>
        <v>0</v>
      </c>
    </row>
    <row r="32" spans="1:8" ht="15.75">
      <c r="A32" s="135"/>
      <c r="B32" s="13" t="s">
        <v>8</v>
      </c>
      <c r="C32" s="113"/>
      <c r="D32" s="113"/>
      <c r="E32" s="96"/>
      <c r="F32" s="305"/>
      <c r="G32" s="305"/>
      <c r="H32" s="400">
        <f t="shared" si="1"/>
        <v>0</v>
      </c>
    </row>
    <row r="33" spans="1:8" ht="15.75">
      <c r="A33" s="135"/>
      <c r="B33" s="9" t="s">
        <v>1</v>
      </c>
      <c r="C33" s="113"/>
      <c r="D33" s="113"/>
      <c r="E33" s="96"/>
      <c r="F33" s="305"/>
      <c r="G33" s="305"/>
      <c r="H33" s="400">
        <f t="shared" si="1"/>
        <v>0</v>
      </c>
    </row>
    <row r="34" spans="1:8" ht="15.75">
      <c r="A34" s="135"/>
      <c r="B34" s="10" t="s">
        <v>171</v>
      </c>
      <c r="C34" s="113"/>
      <c r="D34" s="113"/>
      <c r="E34" s="96"/>
      <c r="F34" s="305"/>
      <c r="G34" s="305"/>
      <c r="H34" s="400">
        <f t="shared" si="1"/>
        <v>0</v>
      </c>
    </row>
    <row r="35" spans="1:8" ht="15.75">
      <c r="A35" s="135"/>
      <c r="B35" s="5" t="s">
        <v>38</v>
      </c>
      <c r="C35" s="113"/>
      <c r="D35" s="113"/>
      <c r="E35" s="106">
        <f>E26+E27+E30+E34+E31</f>
        <v>287195</v>
      </c>
      <c r="F35" s="311">
        <f>F26+F27+F30+F34+F31</f>
        <v>279524</v>
      </c>
      <c r="G35" s="311">
        <f>SUM(G26:G34)</f>
        <v>0</v>
      </c>
      <c r="H35" s="401">
        <f>SUM(H26:H34)</f>
        <v>279524</v>
      </c>
    </row>
    <row r="36" spans="1:8" ht="15.75">
      <c r="A36" s="135"/>
      <c r="B36" s="11" t="s">
        <v>44</v>
      </c>
      <c r="C36" s="113"/>
      <c r="D36" s="113"/>
      <c r="E36" s="104"/>
      <c r="F36" s="307"/>
      <c r="G36" s="307"/>
      <c r="H36" s="397"/>
    </row>
    <row r="37" spans="1:8" ht="15.75">
      <c r="A37" s="135"/>
      <c r="B37" s="12" t="s">
        <v>45</v>
      </c>
      <c r="C37" s="113"/>
      <c r="D37" s="113"/>
      <c r="E37" s="107"/>
      <c r="F37" s="308"/>
      <c r="G37" s="308"/>
      <c r="H37" s="398"/>
    </row>
    <row r="38" spans="1:8" ht="15.75">
      <c r="A38" s="135"/>
      <c r="B38" s="8" t="s">
        <v>13</v>
      </c>
      <c r="C38" s="113"/>
      <c r="D38" s="113"/>
      <c r="E38" s="108"/>
      <c r="F38" s="309"/>
      <c r="G38" s="309"/>
      <c r="H38" s="399"/>
    </row>
    <row r="39" spans="1:8" ht="20.25" customHeight="1">
      <c r="A39" s="135"/>
      <c r="B39" s="13" t="s">
        <v>41</v>
      </c>
      <c r="C39" s="113"/>
      <c r="D39" s="113"/>
      <c r="E39" s="96">
        <v>532609</v>
      </c>
      <c r="F39" s="305">
        <v>0</v>
      </c>
      <c r="G39" s="305">
        <v>844450</v>
      </c>
      <c r="H39" s="303">
        <f>F39+G39</f>
        <v>844450</v>
      </c>
    </row>
    <row r="40" spans="1:8" ht="20.25" customHeight="1">
      <c r="A40" s="135"/>
      <c r="B40" s="13" t="s">
        <v>259</v>
      </c>
      <c r="C40" s="113"/>
      <c r="D40" s="113"/>
      <c r="E40" s="96"/>
      <c r="F40" s="305"/>
      <c r="G40" s="305"/>
      <c r="H40" s="303"/>
    </row>
    <row r="41" spans="1:8" ht="20.25" customHeight="1">
      <c r="A41" s="135"/>
      <c r="B41" s="13" t="s">
        <v>260</v>
      </c>
      <c r="C41" s="113"/>
      <c r="D41" s="113"/>
      <c r="E41" s="96">
        <v>0</v>
      </c>
      <c r="F41" s="305"/>
      <c r="G41" s="305"/>
      <c r="H41" s="303"/>
    </row>
    <row r="42" spans="1:8" ht="15.75">
      <c r="A42" s="135"/>
      <c r="B42" s="14" t="s">
        <v>14</v>
      </c>
      <c r="C42" s="113"/>
      <c r="D42" s="113"/>
      <c r="E42" s="96"/>
      <c r="F42" s="305"/>
      <c r="G42" s="305"/>
      <c r="H42" s="303"/>
    </row>
    <row r="43" spans="1:8" ht="15.75">
      <c r="A43" s="135"/>
      <c r="B43" s="14" t="s">
        <v>40</v>
      </c>
      <c r="C43" s="113"/>
      <c r="D43" s="113"/>
      <c r="E43" s="96"/>
      <c r="F43" s="305"/>
      <c r="G43" s="305"/>
      <c r="H43" s="305"/>
    </row>
    <row r="44" spans="1:8" ht="30" customHeight="1">
      <c r="A44" s="135"/>
      <c r="B44" s="43" t="s">
        <v>7</v>
      </c>
      <c r="C44" s="113"/>
      <c r="D44" s="113"/>
      <c r="E44" s="105">
        <f>E35+E37+E39+E40+E41</f>
        <v>819804</v>
      </c>
      <c r="F44" s="310">
        <f>F35+F37+F39+F41</f>
        <v>279524</v>
      </c>
      <c r="G44" s="310">
        <f>G35+G37+G39+G41</f>
        <v>844450</v>
      </c>
      <c r="H44" s="310">
        <f>H35+H37+H39+H41</f>
        <v>1123974</v>
      </c>
    </row>
    <row r="45" spans="1:8" ht="30.75" customHeight="1" thickBot="1">
      <c r="A45" s="136"/>
      <c r="B45" s="137" t="s">
        <v>46</v>
      </c>
      <c r="C45" s="138"/>
      <c r="D45" s="138"/>
      <c r="E45" s="225">
        <f>SUM(E25,E44)</f>
        <v>1115588</v>
      </c>
      <c r="F45" s="312">
        <f>SUM(F25,F44)</f>
        <v>558106</v>
      </c>
      <c r="G45" s="312">
        <f>SUM(G25,G44)</f>
        <v>889177</v>
      </c>
      <c r="H45" s="312">
        <f>SUM(H25,H44)</f>
        <v>1447283</v>
      </c>
    </row>
    <row r="46" spans="2:5" ht="15.75">
      <c r="B46" s="1"/>
      <c r="E46" s="232"/>
    </row>
    <row r="47" spans="2:5" ht="15.75">
      <c r="B47" s="1"/>
      <c r="E47" s="113"/>
    </row>
    <row r="48" spans="2:5" ht="15.75">
      <c r="B48" s="1"/>
      <c r="C48" s="51"/>
      <c r="E48" s="218"/>
    </row>
    <row r="49" spans="2:5" ht="15.75">
      <c r="B49" s="1"/>
      <c r="E49" s="218"/>
    </row>
    <row r="50" spans="2:5" ht="15.75">
      <c r="B50" s="1"/>
      <c r="E50" s="218"/>
    </row>
    <row r="51" spans="2:5" ht="15.75">
      <c r="B51" s="1"/>
      <c r="E51" s="218"/>
    </row>
    <row r="52" spans="2:5" ht="15.75">
      <c r="B52" s="1"/>
      <c r="E52" s="218"/>
    </row>
    <row r="53" spans="2:5" ht="15.75">
      <c r="B53" s="1"/>
      <c r="E53" s="218"/>
    </row>
    <row r="54" spans="2:5" ht="15.75">
      <c r="B54" s="1"/>
      <c r="E54" s="218"/>
    </row>
    <row r="55" spans="2:5" ht="15.75">
      <c r="B55" s="1"/>
      <c r="E55" s="218"/>
    </row>
    <row r="56" spans="2:5" ht="15.75">
      <c r="B56" s="1"/>
      <c r="E56" s="218"/>
    </row>
    <row r="57" spans="2:5" ht="15.75">
      <c r="B57" s="1"/>
      <c r="E57" s="218"/>
    </row>
    <row r="58" spans="2:5" ht="15.75">
      <c r="B58" s="1"/>
      <c r="E58" s="218"/>
    </row>
    <row r="59" spans="2:5" ht="15.75">
      <c r="B59" s="1"/>
      <c r="E59" s="218"/>
    </row>
    <row r="60" spans="2:5" ht="15.75">
      <c r="B60" s="1"/>
      <c r="E60" s="218"/>
    </row>
    <row r="61" spans="2:5" ht="15.75">
      <c r="B61" s="1"/>
      <c r="E61" s="237"/>
    </row>
    <row r="62" spans="2:5" ht="15.75">
      <c r="B62" s="1"/>
      <c r="E62" s="238"/>
    </row>
    <row r="63" spans="2:5" ht="15">
      <c r="B63" s="2"/>
      <c r="E63" s="218"/>
    </row>
    <row r="64" spans="2:5" ht="15">
      <c r="B64" s="2"/>
      <c r="E64" s="218"/>
    </row>
    <row r="65" spans="2:5" ht="15">
      <c r="B65" s="2"/>
      <c r="E65" s="218"/>
    </row>
    <row r="66" spans="2:5" ht="15">
      <c r="B66" s="2"/>
      <c r="E66" s="239"/>
    </row>
    <row r="67" spans="2:5" ht="15">
      <c r="B67" s="2"/>
      <c r="E67" s="218"/>
    </row>
    <row r="68" spans="2:5" ht="15">
      <c r="B68" s="2"/>
      <c r="E68" s="218"/>
    </row>
    <row r="69" spans="2:5" ht="15">
      <c r="B69" s="2"/>
      <c r="E69" s="218"/>
    </row>
    <row r="70" spans="2:5" ht="15">
      <c r="B70" s="2"/>
      <c r="E70" s="218"/>
    </row>
    <row r="71" spans="2:5" ht="15">
      <c r="B71" s="2"/>
      <c r="E71" s="218"/>
    </row>
    <row r="72" spans="2:5" ht="15">
      <c r="B72" s="2"/>
      <c r="E72" s="218"/>
    </row>
    <row r="73" spans="2:5" ht="15">
      <c r="B73" s="2"/>
      <c r="E73" s="218"/>
    </row>
    <row r="74" spans="2:5" ht="15">
      <c r="B74" s="2"/>
      <c r="E74" s="218"/>
    </row>
    <row r="75" spans="2:5" ht="15">
      <c r="B75" s="2"/>
      <c r="E75" s="218"/>
    </row>
    <row r="76" spans="2:5" ht="15">
      <c r="B76" s="2"/>
      <c r="E76" s="235"/>
    </row>
    <row r="77" spans="2:5" ht="15">
      <c r="B77" s="2"/>
      <c r="E77" s="233"/>
    </row>
    <row r="78" spans="2:5" ht="15">
      <c r="B78" s="2"/>
      <c r="E78" s="218"/>
    </row>
    <row r="79" spans="2:5" ht="15">
      <c r="B79" s="2"/>
      <c r="E79" s="218"/>
    </row>
    <row r="80" spans="2:5" ht="15">
      <c r="B80" s="2"/>
      <c r="E80" s="218"/>
    </row>
    <row r="81" spans="2:5" ht="15">
      <c r="B81" s="2"/>
      <c r="E81" s="218"/>
    </row>
    <row r="82" spans="2:5" ht="15">
      <c r="B82" s="2"/>
      <c r="E82" s="218"/>
    </row>
    <row r="83" spans="2:5" ht="15">
      <c r="B83" s="2"/>
      <c r="E83" s="234"/>
    </row>
    <row r="84" spans="2:5" ht="16.5">
      <c r="B84" s="2"/>
      <c r="E84" s="236">
        <f>E66+E83</f>
        <v>0</v>
      </c>
    </row>
    <row r="85" spans="2:5" ht="15">
      <c r="B85" s="2"/>
      <c r="E85" s="218"/>
    </row>
    <row r="86" ht="15">
      <c r="B86" s="2"/>
    </row>
    <row r="87" ht="15">
      <c r="B87" s="2"/>
    </row>
    <row r="88" ht="15">
      <c r="B88" s="2"/>
    </row>
    <row r="89" ht="15">
      <c r="B89" s="2"/>
    </row>
    <row r="90" ht="15">
      <c r="B90" s="2"/>
    </row>
    <row r="91" ht="15">
      <c r="B91" s="2"/>
    </row>
    <row r="92" ht="15">
      <c r="B92" s="2"/>
    </row>
    <row r="93" ht="15">
      <c r="B93" s="2"/>
    </row>
    <row r="94" ht="15">
      <c r="B94" s="2"/>
    </row>
    <row r="95" ht="15">
      <c r="B95" s="2"/>
    </row>
    <row r="96" ht="15">
      <c r="B96" s="2"/>
    </row>
    <row r="97" ht="15">
      <c r="B97" s="2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67" r:id="rId1"/>
  <headerFooter alignWithMargins="0">
    <oddHeader>&amp;R&amp;"Bookman Old Style,Normál"1.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N74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1" width="9.28125" style="0" customWidth="1"/>
    <col min="2" max="2" width="103.8515625" style="0" customWidth="1"/>
    <col min="3" max="4" width="0" style="0" hidden="1" customWidth="1"/>
    <col min="5" max="5" width="18.7109375" style="0" bestFit="1" customWidth="1"/>
    <col min="6" max="7" width="20.57421875" style="0" customWidth="1"/>
    <col min="8" max="8" width="21.8515625" style="0" customWidth="1"/>
    <col min="9" max="10" width="9.140625" style="0" customWidth="1"/>
    <col min="14" max="14" width="27.28125" style="0" customWidth="1"/>
  </cols>
  <sheetData>
    <row r="1" spans="1:8" ht="15.75" customHeight="1">
      <c r="A1" s="405" t="s">
        <v>136</v>
      </c>
      <c r="B1" s="403"/>
      <c r="C1" s="403"/>
      <c r="D1" s="403"/>
      <c r="E1" s="403"/>
      <c r="F1" s="403"/>
      <c r="G1" s="297"/>
      <c r="H1" s="297"/>
    </row>
    <row r="2" spans="1:8" ht="13.5" customHeight="1">
      <c r="A2" s="405" t="s">
        <v>287</v>
      </c>
      <c r="B2" s="403"/>
      <c r="C2" s="403"/>
      <c r="D2" s="403"/>
      <c r="E2" s="403"/>
      <c r="F2" s="403"/>
      <c r="G2" s="297"/>
      <c r="H2" s="297"/>
    </row>
    <row r="3" ht="20.25" customHeight="1" thickBot="1"/>
    <row r="4" spans="1:8" ht="36" customHeight="1">
      <c r="A4" s="132"/>
      <c r="B4" s="133" t="s">
        <v>140</v>
      </c>
      <c r="C4" s="140"/>
      <c r="D4" s="140"/>
      <c r="E4" s="131" t="s">
        <v>288</v>
      </c>
      <c r="F4" s="314" t="s">
        <v>289</v>
      </c>
      <c r="G4" s="329" t="s">
        <v>323</v>
      </c>
      <c r="H4" s="326" t="s">
        <v>324</v>
      </c>
    </row>
    <row r="5" spans="1:13" ht="15.75">
      <c r="A5" s="135" t="s">
        <v>180</v>
      </c>
      <c r="B5" s="20" t="s">
        <v>31</v>
      </c>
      <c r="C5" s="64"/>
      <c r="D5" s="64"/>
      <c r="E5" s="254">
        <v>15280</v>
      </c>
      <c r="F5" s="315">
        <v>16286</v>
      </c>
      <c r="G5" s="330">
        <v>4681</v>
      </c>
      <c r="H5" s="323">
        <f>F5+G5</f>
        <v>20967</v>
      </c>
      <c r="M5" s="88"/>
    </row>
    <row r="6" spans="1:8" ht="15.75">
      <c r="A6" s="135" t="s">
        <v>181</v>
      </c>
      <c r="B6" s="20" t="s">
        <v>27</v>
      </c>
      <c r="C6" s="64"/>
      <c r="D6" s="64"/>
      <c r="E6" s="255">
        <v>2627</v>
      </c>
      <c r="F6" s="315">
        <v>1862</v>
      </c>
      <c r="G6" s="330">
        <v>932</v>
      </c>
      <c r="H6" s="323">
        <f aca="true" t="shared" si="0" ref="H6:H19">F6+G6</f>
        <v>2794</v>
      </c>
    </row>
    <row r="7" spans="1:8" ht="15.75">
      <c r="A7" s="135" t="s">
        <v>182</v>
      </c>
      <c r="B7" s="20" t="s">
        <v>28</v>
      </c>
      <c r="C7" s="64"/>
      <c r="D7" s="64"/>
      <c r="E7" s="255">
        <v>22469</v>
      </c>
      <c r="F7" s="315">
        <v>2941</v>
      </c>
      <c r="G7" s="330">
        <v>1759</v>
      </c>
      <c r="H7" s="323">
        <f t="shared" si="0"/>
        <v>4700</v>
      </c>
    </row>
    <row r="8" spans="1:8" ht="38.25" customHeight="1">
      <c r="A8" s="135" t="s">
        <v>182</v>
      </c>
      <c r="B8" s="20" t="s">
        <v>269</v>
      </c>
      <c r="C8" s="64"/>
      <c r="D8" s="64"/>
      <c r="E8" s="255">
        <v>8852</v>
      </c>
      <c r="F8" s="315">
        <v>1070</v>
      </c>
      <c r="G8" s="330">
        <v>16370</v>
      </c>
      <c r="H8" s="323">
        <f t="shared" si="0"/>
        <v>17440</v>
      </c>
    </row>
    <row r="9" spans="1:8" ht="38.25" customHeight="1">
      <c r="A9" s="243" t="s">
        <v>182</v>
      </c>
      <c r="B9" s="20" t="s">
        <v>256</v>
      </c>
      <c r="C9" s="64"/>
      <c r="D9" s="64"/>
      <c r="E9" s="255">
        <v>57105</v>
      </c>
      <c r="F9" s="315">
        <v>38000</v>
      </c>
      <c r="G9" s="330"/>
      <c r="H9" s="323">
        <f t="shared" si="0"/>
        <v>38000</v>
      </c>
    </row>
    <row r="10" spans="1:8" ht="54.75" customHeight="1">
      <c r="A10" s="135" t="s">
        <v>224</v>
      </c>
      <c r="B10" s="20" t="s">
        <v>230</v>
      </c>
      <c r="C10" s="64"/>
      <c r="D10" s="64"/>
      <c r="E10" s="255">
        <v>10097</v>
      </c>
      <c r="F10" s="315">
        <v>4129</v>
      </c>
      <c r="G10" s="330">
        <v>25387</v>
      </c>
      <c r="H10" s="323">
        <f t="shared" si="0"/>
        <v>29516</v>
      </c>
    </row>
    <row r="11" spans="1:8" ht="15.75">
      <c r="A11" s="135"/>
      <c r="B11" s="20" t="s">
        <v>29</v>
      </c>
      <c r="C11" s="64"/>
      <c r="D11" s="64"/>
      <c r="E11" s="255"/>
      <c r="F11" s="315"/>
      <c r="G11" s="330"/>
      <c r="H11" s="323">
        <f t="shared" si="0"/>
        <v>0</v>
      </c>
    </row>
    <row r="12" spans="1:8" ht="15.75">
      <c r="A12" s="135"/>
      <c r="B12" s="20" t="s">
        <v>274</v>
      </c>
      <c r="C12" s="64"/>
      <c r="D12" s="64"/>
      <c r="E12" s="255"/>
      <c r="F12" s="315"/>
      <c r="G12" s="330"/>
      <c r="H12" s="323">
        <f t="shared" si="0"/>
        <v>0</v>
      </c>
    </row>
    <row r="13" spans="1:8" ht="15.75">
      <c r="A13" s="135"/>
      <c r="B13" s="9" t="s">
        <v>275</v>
      </c>
      <c r="C13" s="64"/>
      <c r="D13" s="64"/>
      <c r="E13" s="255">
        <v>2550</v>
      </c>
      <c r="F13" s="315">
        <v>200</v>
      </c>
      <c r="G13" s="330"/>
      <c r="H13" s="323">
        <f t="shared" si="0"/>
        <v>200</v>
      </c>
    </row>
    <row r="14" spans="1:8" ht="15.75">
      <c r="A14" s="135"/>
      <c r="B14" s="9" t="s">
        <v>49</v>
      </c>
      <c r="C14" s="64"/>
      <c r="D14" s="64"/>
      <c r="E14" s="255"/>
      <c r="F14" s="315"/>
      <c r="G14" s="330"/>
      <c r="H14" s="323">
        <f t="shared" si="0"/>
        <v>0</v>
      </c>
    </row>
    <row r="15" spans="1:8" ht="15.75">
      <c r="A15" s="135"/>
      <c r="B15" s="9" t="s">
        <v>50</v>
      </c>
      <c r="C15" s="64"/>
      <c r="D15" s="64"/>
      <c r="E15" s="255"/>
      <c r="F15" s="315"/>
      <c r="G15" s="330"/>
      <c r="H15" s="323">
        <f t="shared" si="0"/>
        <v>0</v>
      </c>
    </row>
    <row r="16" spans="1:8" ht="15.75">
      <c r="A16" s="135"/>
      <c r="B16" s="9" t="s">
        <v>51</v>
      </c>
      <c r="C16" s="64"/>
      <c r="D16" s="64"/>
      <c r="E16" s="255"/>
      <c r="F16" s="315"/>
      <c r="G16" s="330"/>
      <c r="H16" s="323">
        <f t="shared" si="0"/>
        <v>0</v>
      </c>
    </row>
    <row r="17" spans="1:8" ht="31.5">
      <c r="A17" s="135"/>
      <c r="B17" s="17" t="s">
        <v>26</v>
      </c>
      <c r="C17" s="64"/>
      <c r="D17" s="64"/>
      <c r="E17" s="256"/>
      <c r="F17" s="316"/>
      <c r="G17" s="331"/>
      <c r="H17" s="328">
        <f t="shared" si="0"/>
        <v>0</v>
      </c>
    </row>
    <row r="18" spans="1:8" ht="15.75">
      <c r="A18" s="135" t="s">
        <v>203</v>
      </c>
      <c r="B18" s="4" t="s">
        <v>16</v>
      </c>
      <c r="C18" s="64"/>
      <c r="D18" s="64"/>
      <c r="E18" s="86">
        <v>323691</v>
      </c>
      <c r="F18" s="317">
        <v>352868</v>
      </c>
      <c r="G18" s="332">
        <v>-4402</v>
      </c>
      <c r="H18" s="323">
        <f t="shared" si="0"/>
        <v>348466</v>
      </c>
    </row>
    <row r="19" spans="1:8" ht="15.75">
      <c r="A19" s="135" t="s">
        <v>203</v>
      </c>
      <c r="B19" s="4" t="s">
        <v>17</v>
      </c>
      <c r="C19" s="64" t="s">
        <v>124</v>
      </c>
      <c r="D19" s="64"/>
      <c r="E19" s="252">
        <v>140000</v>
      </c>
      <c r="F19" s="318">
        <v>140000</v>
      </c>
      <c r="G19" s="333"/>
      <c r="H19" s="323">
        <f t="shared" si="0"/>
        <v>140000</v>
      </c>
    </row>
    <row r="20" spans="1:8" ht="24.75" customHeight="1">
      <c r="A20" s="135"/>
      <c r="B20" s="43" t="s">
        <v>6</v>
      </c>
      <c r="C20" s="49" t="e">
        <f>SUM(C5,C6,C7,C11,C12,C17,C18,C19+#REF!)</f>
        <v>#VALUE!</v>
      </c>
      <c r="D20" s="49" t="e">
        <f>SUM(D5,D6,D7,D11,D12,D17,D18,D19+#REF!)</f>
        <v>#REF!</v>
      </c>
      <c r="E20" s="49">
        <f>SUM(E5:E19)</f>
        <v>582671</v>
      </c>
      <c r="F20" s="319">
        <f>SUM(F5:F19)</f>
        <v>557356</v>
      </c>
      <c r="G20" s="319">
        <f>SUM(G5:G19)</f>
        <v>44727</v>
      </c>
      <c r="H20" s="324">
        <f>SUM(H5:H19)</f>
        <v>602083</v>
      </c>
    </row>
    <row r="21" spans="1:14" ht="20.25" customHeight="1">
      <c r="A21" s="135" t="s">
        <v>184</v>
      </c>
      <c r="B21" s="20" t="s">
        <v>236</v>
      </c>
      <c r="C21" s="64"/>
      <c r="D21" s="64"/>
      <c r="E21" s="84">
        <v>399</v>
      </c>
      <c r="F21" s="298">
        <v>750</v>
      </c>
      <c r="G21" s="334">
        <v>287</v>
      </c>
      <c r="H21" s="303">
        <f>F21+G21</f>
        <v>1037</v>
      </c>
      <c r="N21" s="87"/>
    </row>
    <row r="22" spans="1:14" ht="20.25" customHeight="1">
      <c r="A22" s="135" t="s">
        <v>184</v>
      </c>
      <c r="B22" s="20" t="s">
        <v>237</v>
      </c>
      <c r="C22" s="64"/>
      <c r="D22" s="64"/>
      <c r="E22" s="84"/>
      <c r="F22" s="298">
        <v>0</v>
      </c>
      <c r="G22" s="334"/>
      <c r="H22" s="303">
        <f aca="true" t="shared" si="1" ref="H22:H36">F22+G22</f>
        <v>0</v>
      </c>
      <c r="N22" s="87"/>
    </row>
    <row r="23" spans="1:14" ht="15.75">
      <c r="A23" s="135" t="s">
        <v>185</v>
      </c>
      <c r="B23" s="20" t="s">
        <v>19</v>
      </c>
      <c r="C23" s="64"/>
      <c r="D23" s="64"/>
      <c r="E23" s="64">
        <v>0</v>
      </c>
      <c r="F23" s="320">
        <v>0</v>
      </c>
      <c r="G23" s="335"/>
      <c r="H23" s="303">
        <f t="shared" si="1"/>
        <v>0</v>
      </c>
      <c r="N23" s="87"/>
    </row>
    <row r="24" spans="1:14" ht="15.75">
      <c r="A24" s="135"/>
      <c r="B24" s="20" t="s">
        <v>21</v>
      </c>
      <c r="C24" s="64"/>
      <c r="D24" s="86" t="e">
        <f>SUM(#REF!,#REF!)</f>
        <v>#REF!</v>
      </c>
      <c r="E24" s="64"/>
      <c r="F24" s="320"/>
      <c r="G24" s="335"/>
      <c r="H24" s="303">
        <f t="shared" si="1"/>
        <v>0</v>
      </c>
      <c r="N24" s="87">
        <f>SUM(N21:N23)</f>
        <v>0</v>
      </c>
    </row>
    <row r="25" spans="1:14" ht="47.25">
      <c r="A25" s="135"/>
      <c r="B25" s="9" t="s">
        <v>52</v>
      </c>
      <c r="C25" s="64"/>
      <c r="D25" s="64"/>
      <c r="E25" s="84">
        <v>0</v>
      </c>
      <c r="F25" s="298">
        <v>0</v>
      </c>
      <c r="G25" s="334"/>
      <c r="H25" s="303">
        <f t="shared" si="1"/>
        <v>0</v>
      </c>
      <c r="N25" s="88"/>
    </row>
    <row r="26" spans="1:14" ht="15.75">
      <c r="A26" s="135"/>
      <c r="B26" s="9" t="s">
        <v>276</v>
      </c>
      <c r="C26" s="64"/>
      <c r="D26" s="64"/>
      <c r="E26" s="84">
        <v>181</v>
      </c>
      <c r="F26" s="298"/>
      <c r="G26" s="334"/>
      <c r="H26" s="303">
        <f t="shared" si="1"/>
        <v>0</v>
      </c>
      <c r="N26" s="88"/>
    </row>
    <row r="27" spans="1:8" ht="15.75">
      <c r="A27" s="135"/>
      <c r="B27" s="9" t="s">
        <v>53</v>
      </c>
      <c r="C27" s="64"/>
      <c r="D27" s="64"/>
      <c r="E27" s="64"/>
      <c r="F27" s="320"/>
      <c r="G27" s="335"/>
      <c r="H27" s="303">
        <f t="shared" si="1"/>
        <v>0</v>
      </c>
    </row>
    <row r="28" spans="1:8" ht="15.75">
      <c r="A28" s="135"/>
      <c r="B28" s="9" t="s">
        <v>54</v>
      </c>
      <c r="C28" s="64"/>
      <c r="D28" s="64"/>
      <c r="E28" s="64"/>
      <c r="F28" s="320"/>
      <c r="G28" s="335"/>
      <c r="H28" s="303">
        <f t="shared" si="1"/>
        <v>0</v>
      </c>
    </row>
    <row r="29" spans="1:8" ht="15.75">
      <c r="A29" s="135"/>
      <c r="B29" s="9" t="s">
        <v>55</v>
      </c>
      <c r="C29" s="64"/>
      <c r="D29" s="64"/>
      <c r="E29" s="86">
        <v>532337</v>
      </c>
      <c r="F29" s="320"/>
      <c r="G29" s="330">
        <v>844163</v>
      </c>
      <c r="H29" s="303">
        <f t="shared" si="1"/>
        <v>844163</v>
      </c>
    </row>
    <row r="30" spans="1:8" ht="15.75">
      <c r="A30" s="243" t="s">
        <v>203</v>
      </c>
      <c r="B30" s="4" t="s">
        <v>33</v>
      </c>
      <c r="C30" s="64"/>
      <c r="D30" s="64"/>
      <c r="E30" s="86">
        <v>0</v>
      </c>
      <c r="F30" s="317"/>
      <c r="G30" s="332"/>
      <c r="H30" s="303">
        <f t="shared" si="1"/>
        <v>0</v>
      </c>
    </row>
    <row r="31" spans="1:8" ht="15.75">
      <c r="A31" s="135"/>
      <c r="B31" s="4" t="s">
        <v>32</v>
      </c>
      <c r="C31" s="86" t="s">
        <v>125</v>
      </c>
      <c r="D31" s="64">
        <v>6408</v>
      </c>
      <c r="E31" s="64"/>
      <c r="F31" s="320"/>
      <c r="G31" s="335"/>
      <c r="H31" s="303">
        <f t="shared" si="1"/>
        <v>0</v>
      </c>
    </row>
    <row r="32" spans="1:8" ht="15.75">
      <c r="A32" s="135" t="s">
        <v>183</v>
      </c>
      <c r="B32" s="4" t="s">
        <v>261</v>
      </c>
      <c r="C32" s="86"/>
      <c r="D32" s="64"/>
      <c r="E32" s="86"/>
      <c r="F32" s="317">
        <v>0</v>
      </c>
      <c r="G32" s="332"/>
      <c r="H32" s="303">
        <f t="shared" si="1"/>
        <v>0</v>
      </c>
    </row>
    <row r="33" spans="1:8" ht="15.75">
      <c r="A33" s="135"/>
      <c r="B33" s="18" t="s">
        <v>25</v>
      </c>
      <c r="C33" s="64"/>
      <c r="D33" s="64">
        <v>17369</v>
      </c>
      <c r="E33" s="141"/>
      <c r="F33" s="321"/>
      <c r="G33" s="336"/>
      <c r="H33" s="327">
        <f t="shared" si="1"/>
        <v>0</v>
      </c>
    </row>
    <row r="34" spans="1:8" ht="15.75">
      <c r="A34" s="135"/>
      <c r="B34" s="6" t="s">
        <v>22</v>
      </c>
      <c r="C34" s="64"/>
      <c r="D34" s="85">
        <f>SUM(D31:D33)</f>
        <v>23777</v>
      </c>
      <c r="E34" s="64"/>
      <c r="F34" s="320"/>
      <c r="G34" s="335"/>
      <c r="H34" s="303">
        <f t="shared" si="1"/>
        <v>0</v>
      </c>
    </row>
    <row r="35" spans="1:8" ht="15.75">
      <c r="A35" s="135"/>
      <c r="B35" s="6" t="s">
        <v>24</v>
      </c>
      <c r="C35" s="64"/>
      <c r="D35" s="64"/>
      <c r="E35" s="64"/>
      <c r="F35" s="320"/>
      <c r="G35" s="335"/>
      <c r="H35" s="303">
        <f t="shared" si="1"/>
        <v>0</v>
      </c>
    </row>
    <row r="36" spans="1:8" ht="15.75">
      <c r="A36" s="135"/>
      <c r="B36" s="6" t="s">
        <v>23</v>
      </c>
      <c r="C36" s="64"/>
      <c r="D36" s="64"/>
      <c r="E36" s="64"/>
      <c r="F36" s="320"/>
      <c r="G36" s="335"/>
      <c r="H36" s="303">
        <f t="shared" si="1"/>
        <v>0</v>
      </c>
    </row>
    <row r="37" spans="1:8" ht="24" customHeight="1">
      <c r="A37" s="135"/>
      <c r="B37" s="43" t="s">
        <v>7</v>
      </c>
      <c r="C37" s="49">
        <f>SUM(C21,C23,C24,C30,C31,C33,C34,C35,C36)</f>
        <v>0</v>
      </c>
      <c r="D37" s="49" t="e">
        <f>SUM(D21,D23,D24,D30,D31,D33,D34,D35,D36)</f>
        <v>#REF!</v>
      </c>
      <c r="E37" s="49">
        <f>SUM(E21:E36)</f>
        <v>532917</v>
      </c>
      <c r="F37" s="319">
        <f>SUM(F21:F36)</f>
        <v>750</v>
      </c>
      <c r="G37" s="319">
        <f>SUM(G21:G36)</f>
        <v>844450</v>
      </c>
      <c r="H37" s="324">
        <f>SUM(H21:H36)</f>
        <v>845200</v>
      </c>
    </row>
    <row r="38" spans="1:8" ht="36" customHeight="1" thickBot="1">
      <c r="A38" s="136"/>
      <c r="B38" s="142" t="s">
        <v>18</v>
      </c>
      <c r="C38" s="143" t="e">
        <f aca="true" t="shared" si="2" ref="C38:H38">SUM(C20,C37)</f>
        <v>#VALUE!</v>
      </c>
      <c r="D38" s="143" t="e">
        <f t="shared" si="2"/>
        <v>#REF!</v>
      </c>
      <c r="E38" s="143">
        <f t="shared" si="2"/>
        <v>1115588</v>
      </c>
      <c r="F38" s="322">
        <f t="shared" si="2"/>
        <v>558106</v>
      </c>
      <c r="G38" s="322">
        <f t="shared" si="2"/>
        <v>889177</v>
      </c>
      <c r="H38" s="325">
        <f t="shared" si="2"/>
        <v>1447283</v>
      </c>
    </row>
    <row r="39" ht="12.75">
      <c r="E39" s="232"/>
    </row>
    <row r="40" ht="12.75">
      <c r="E40" s="113"/>
    </row>
    <row r="41" ht="12.75">
      <c r="E41" s="113"/>
    </row>
    <row r="42" ht="12.75">
      <c r="E42" s="113"/>
    </row>
    <row r="43" ht="12.75">
      <c r="E43" s="113"/>
    </row>
    <row r="44" ht="12.75">
      <c r="E44" s="113"/>
    </row>
    <row r="45" ht="12.75">
      <c r="E45" s="113"/>
    </row>
    <row r="46" ht="12.75">
      <c r="E46" s="113"/>
    </row>
    <row r="47" ht="12.75">
      <c r="E47" s="113"/>
    </row>
    <row r="48" ht="12.75">
      <c r="E48" s="113"/>
    </row>
    <row r="49" ht="12.75">
      <c r="E49" s="113"/>
    </row>
    <row r="50" ht="12.75">
      <c r="E50" s="113"/>
    </row>
    <row r="51" ht="12.75">
      <c r="E51" s="113"/>
    </row>
    <row r="52" ht="12.75">
      <c r="E52" s="113"/>
    </row>
    <row r="53" ht="12.75">
      <c r="E53" s="113"/>
    </row>
    <row r="54" ht="12.75">
      <c r="E54" s="241"/>
    </row>
    <row r="55" ht="12.75">
      <c r="E55" s="113"/>
    </row>
    <row r="56" ht="12.75">
      <c r="E56" s="113"/>
    </row>
    <row r="57" ht="12.75">
      <c r="E57" s="242"/>
    </row>
    <row r="58" ht="12.75">
      <c r="E58" s="218"/>
    </row>
    <row r="59" ht="12.75">
      <c r="E59" s="218"/>
    </row>
    <row r="60" ht="12.75">
      <c r="E60" s="218"/>
    </row>
    <row r="61" ht="12.75">
      <c r="E61" s="218"/>
    </row>
    <row r="62" ht="12.75">
      <c r="E62" s="218"/>
    </row>
    <row r="63" ht="12.75">
      <c r="E63" s="218"/>
    </row>
    <row r="64" ht="12.75">
      <c r="E64" s="218"/>
    </row>
    <row r="65" ht="12.75">
      <c r="E65" s="218"/>
    </row>
    <row r="66" ht="12.75">
      <c r="E66" s="218"/>
    </row>
    <row r="67" ht="12.75">
      <c r="E67" s="218"/>
    </row>
    <row r="68" ht="12.75">
      <c r="E68" s="218"/>
    </row>
    <row r="69" ht="12.75">
      <c r="E69" s="241"/>
    </row>
    <row r="70" ht="12.75">
      <c r="E70" s="218"/>
    </row>
    <row r="71" ht="12.75">
      <c r="E71" s="218"/>
    </row>
    <row r="72" ht="12.75">
      <c r="E72" s="218"/>
    </row>
    <row r="73" ht="12.75">
      <c r="E73" s="242"/>
    </row>
    <row r="74" ht="15.75">
      <c r="E74" s="240"/>
    </row>
  </sheetData>
  <sheetProtection/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scale="49" r:id="rId1"/>
  <headerFooter alignWithMargins="0">
    <oddHeader>&amp;R&amp;"Bookman Old Style,Normál"2.MELLÉKLET</oddHeader>
    <oddFooter>&amp;C&amp;"Bookman Old Style,Normál"2013. ÉVI KÖLTSÉGVETÉS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20"/>
  <sheetViews>
    <sheetView zoomScalePageLayoutView="0" workbookViewId="0" topLeftCell="A7">
      <selection activeCell="H16" sqref="H16"/>
    </sheetView>
  </sheetViews>
  <sheetFormatPr defaultColWidth="9.140625" defaultRowHeight="12.75"/>
  <cols>
    <col min="1" max="1" width="75.57421875" style="0" customWidth="1"/>
    <col min="2" max="2" width="19.00390625" style="0" customWidth="1"/>
    <col min="3" max="5" width="22.421875" style="0" customWidth="1"/>
  </cols>
  <sheetData>
    <row r="1" spans="1:5" ht="15.75" customHeight="1">
      <c r="A1" s="405" t="s">
        <v>136</v>
      </c>
      <c r="B1" s="403"/>
      <c r="C1" s="403"/>
      <c r="D1" s="297"/>
      <c r="E1" s="297"/>
    </row>
    <row r="2" spans="1:5" ht="15.75" customHeight="1">
      <c r="A2" s="405" t="s">
        <v>290</v>
      </c>
      <c r="B2" s="403"/>
      <c r="C2" s="403"/>
      <c r="D2" s="297"/>
      <c r="E2" s="297"/>
    </row>
    <row r="4" spans="1:5" ht="46.5" customHeight="1">
      <c r="A4" s="63" t="s">
        <v>140</v>
      </c>
      <c r="B4" s="110" t="s">
        <v>291</v>
      </c>
      <c r="C4" s="110" t="s">
        <v>292</v>
      </c>
      <c r="D4" s="230" t="s">
        <v>325</v>
      </c>
      <c r="E4" s="230" t="s">
        <v>326</v>
      </c>
    </row>
    <row r="5" spans="1:5" ht="30">
      <c r="A5" s="55" t="s">
        <v>113</v>
      </c>
      <c r="B5" s="255"/>
      <c r="C5" s="255"/>
      <c r="D5" s="255"/>
      <c r="E5" s="255">
        <f aca="true" t="shared" si="0" ref="E5:E10">C5+D5</f>
        <v>0</v>
      </c>
    </row>
    <row r="6" spans="1:5" ht="45">
      <c r="A6" s="55" t="s">
        <v>116</v>
      </c>
      <c r="B6" s="255"/>
      <c r="C6" s="255"/>
      <c r="D6" s="255"/>
      <c r="E6" s="255">
        <f t="shared" si="0"/>
        <v>0</v>
      </c>
    </row>
    <row r="7" spans="1:5" ht="15">
      <c r="A7" s="55" t="s">
        <v>114</v>
      </c>
      <c r="B7" s="255"/>
      <c r="C7" s="255"/>
      <c r="D7" s="255"/>
      <c r="E7" s="255">
        <f t="shared" si="0"/>
        <v>0</v>
      </c>
    </row>
    <row r="8" spans="1:5" ht="15">
      <c r="A8" s="55" t="s">
        <v>250</v>
      </c>
      <c r="B8" s="255">
        <v>350000</v>
      </c>
      <c r="C8" s="255"/>
      <c r="D8" s="255"/>
      <c r="E8" s="255">
        <f t="shared" si="0"/>
        <v>0</v>
      </c>
    </row>
    <row r="9" spans="1:5" ht="45">
      <c r="A9" s="55" t="s">
        <v>115</v>
      </c>
      <c r="B9" s="255"/>
      <c r="C9" s="255"/>
      <c r="D9" s="255"/>
      <c r="E9" s="255">
        <f t="shared" si="0"/>
        <v>0</v>
      </c>
    </row>
    <row r="10" spans="1:5" ht="30">
      <c r="A10" s="55" t="s">
        <v>112</v>
      </c>
      <c r="B10" s="255"/>
      <c r="C10" s="255"/>
      <c r="D10" s="255"/>
      <c r="E10" s="255">
        <f t="shared" si="0"/>
        <v>0</v>
      </c>
    </row>
    <row r="11" spans="1:5" ht="15.75">
      <c r="A11" s="23" t="s">
        <v>56</v>
      </c>
      <c r="B11" s="54">
        <f>SUM(B5:B10)</f>
        <v>350000</v>
      </c>
      <c r="C11" s="54">
        <f>SUM(C5:C10)</f>
        <v>0</v>
      </c>
      <c r="D11" s="54">
        <f>SUM(D5:D10)</f>
        <v>0</v>
      </c>
      <c r="E11" s="54">
        <f>SUM(E5:E10)</f>
        <v>0</v>
      </c>
    </row>
    <row r="12" ht="15">
      <c r="A12" s="22"/>
    </row>
    <row r="13" spans="1:5" ht="40.5" customHeight="1">
      <c r="A13" s="63" t="s">
        <v>140</v>
      </c>
      <c r="B13" s="110" t="s">
        <v>291</v>
      </c>
      <c r="C13" s="110" t="s">
        <v>292</v>
      </c>
      <c r="D13" s="230" t="s">
        <v>325</v>
      </c>
      <c r="E13" s="230" t="s">
        <v>326</v>
      </c>
    </row>
    <row r="14" spans="1:5" ht="45">
      <c r="A14" s="55" t="s">
        <v>117</v>
      </c>
      <c r="B14" s="64"/>
      <c r="C14" s="64"/>
      <c r="D14" s="64"/>
      <c r="E14" s="255">
        <f aca="true" t="shared" si="1" ref="E14:E19">C14+D14</f>
        <v>0</v>
      </c>
    </row>
    <row r="15" spans="1:5" ht="30">
      <c r="A15" s="55" t="s">
        <v>120</v>
      </c>
      <c r="B15" s="64"/>
      <c r="C15" s="64"/>
      <c r="D15" s="64"/>
      <c r="E15" s="255">
        <f t="shared" si="1"/>
        <v>0</v>
      </c>
    </row>
    <row r="16" spans="1:5" ht="15">
      <c r="A16" s="55" t="s">
        <v>118</v>
      </c>
      <c r="B16" s="64"/>
      <c r="C16" s="64"/>
      <c r="D16" s="64"/>
      <c r="E16" s="255">
        <f t="shared" si="1"/>
        <v>0</v>
      </c>
    </row>
    <row r="17" spans="1:5" ht="15">
      <c r="A17" s="55" t="s">
        <v>262</v>
      </c>
      <c r="B17" s="86"/>
      <c r="C17" s="86"/>
      <c r="D17" s="86"/>
      <c r="E17" s="255">
        <f t="shared" si="1"/>
        <v>0</v>
      </c>
    </row>
    <row r="18" spans="1:6" ht="30.75">
      <c r="A18" s="55" t="s">
        <v>134</v>
      </c>
      <c r="B18" s="48">
        <v>561818</v>
      </c>
      <c r="C18" s="48">
        <v>0</v>
      </c>
      <c r="D18" s="48">
        <v>889177</v>
      </c>
      <c r="E18" s="255">
        <f t="shared" si="1"/>
        <v>889177</v>
      </c>
      <c r="F18" s="57"/>
    </row>
    <row r="19" spans="1:5" ht="45">
      <c r="A19" s="55" t="s">
        <v>119</v>
      </c>
      <c r="B19" s="64"/>
      <c r="C19" s="64"/>
      <c r="D19" s="64"/>
      <c r="E19" s="64">
        <f t="shared" si="1"/>
        <v>0</v>
      </c>
    </row>
    <row r="20" spans="1:5" ht="15.75">
      <c r="A20" s="23" t="s">
        <v>57</v>
      </c>
      <c r="B20" s="54">
        <f>SUM(B14:B19)</f>
        <v>561818</v>
      </c>
      <c r="C20" s="54">
        <f>SUM(C14:C19)</f>
        <v>0</v>
      </c>
      <c r="D20" s="54">
        <f>SUM(D14:D19)</f>
        <v>889177</v>
      </c>
      <c r="E20" s="54">
        <f>SUM(E14:E19)</f>
        <v>889177</v>
      </c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Style,Normál"3.MELLÉKLET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C2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69.28125" style="0" customWidth="1"/>
    <col min="2" max="3" width="19.140625" style="0" customWidth="1"/>
  </cols>
  <sheetData>
    <row r="1" spans="1:3" ht="15.75" customHeight="1">
      <c r="A1" s="405" t="s">
        <v>238</v>
      </c>
      <c r="B1" s="403"/>
      <c r="C1" s="403"/>
    </row>
    <row r="2" spans="1:3" ht="13.5">
      <c r="A2" s="405" t="s">
        <v>293</v>
      </c>
      <c r="B2" s="403"/>
      <c r="C2" s="403"/>
    </row>
    <row r="4" spans="1:3" ht="18">
      <c r="A4" s="63" t="s">
        <v>140</v>
      </c>
      <c r="B4" s="85" t="s">
        <v>294</v>
      </c>
      <c r="C4" s="111" t="s">
        <v>295</v>
      </c>
    </row>
    <row r="5" spans="1:3" ht="15">
      <c r="A5" s="53" t="s">
        <v>128</v>
      </c>
      <c r="B5" s="64"/>
      <c r="C5" s="64"/>
    </row>
    <row r="6" spans="1:3" ht="15">
      <c r="A6" s="53" t="s">
        <v>129</v>
      </c>
      <c r="B6" s="48">
        <v>0</v>
      </c>
      <c r="C6" s="48">
        <v>0</v>
      </c>
    </row>
    <row r="7" spans="1:3" ht="15">
      <c r="A7" s="53" t="s">
        <v>231</v>
      </c>
      <c r="B7" s="48">
        <v>0</v>
      </c>
      <c r="C7" s="48">
        <v>0</v>
      </c>
    </row>
    <row r="8" spans="1:3" ht="15.75">
      <c r="A8" s="15" t="s">
        <v>141</v>
      </c>
      <c r="B8" s="54">
        <f>B6+B7</f>
        <v>0</v>
      </c>
      <c r="C8" s="54">
        <f>C6+C7</f>
        <v>0</v>
      </c>
    </row>
    <row r="9" spans="1:3" ht="12.75">
      <c r="A9" s="24"/>
      <c r="B9" s="64"/>
      <c r="C9" s="64"/>
    </row>
    <row r="10" spans="1:3" ht="12.75">
      <c r="A10" s="24"/>
      <c r="B10" s="64"/>
      <c r="C10" s="64"/>
    </row>
    <row r="12" spans="1:3" ht="18">
      <c r="A12" s="63" t="s">
        <v>140</v>
      </c>
      <c r="B12" s="85" t="s">
        <v>294</v>
      </c>
      <c r="C12" s="111" t="s">
        <v>295</v>
      </c>
    </row>
    <row r="13" spans="1:3" ht="15">
      <c r="A13" s="19"/>
      <c r="B13" s="64"/>
      <c r="C13" s="64"/>
    </row>
    <row r="14" spans="1:3" ht="15">
      <c r="A14" s="19"/>
      <c r="B14" s="64"/>
      <c r="C14" s="64"/>
    </row>
    <row r="15" spans="1:3" ht="15">
      <c r="A15" s="19"/>
      <c r="B15" s="64"/>
      <c r="C15" s="64"/>
    </row>
    <row r="16" spans="1:3" ht="15">
      <c r="A16" s="19"/>
      <c r="B16" s="64"/>
      <c r="C16" s="64"/>
    </row>
    <row r="17" spans="1:3" ht="15.75">
      <c r="A17" s="15" t="s">
        <v>60</v>
      </c>
      <c r="B17" s="64"/>
      <c r="C17" s="64"/>
    </row>
    <row r="20" ht="84" customHeight="1">
      <c r="A20" s="117" t="s">
        <v>297</v>
      </c>
    </row>
    <row r="22" spans="1:3" ht="42" customHeight="1">
      <c r="A22" s="63" t="s">
        <v>140</v>
      </c>
      <c r="B22" s="25" t="s">
        <v>296</v>
      </c>
      <c r="C22" s="112"/>
    </row>
    <row r="23" spans="1:3" ht="15">
      <c r="A23" s="19" t="s">
        <v>135</v>
      </c>
      <c r="B23" s="64"/>
      <c r="C23" s="113"/>
    </row>
    <row r="24" spans="1:3" ht="15">
      <c r="A24" s="19"/>
      <c r="B24" s="64"/>
      <c r="C24" s="113"/>
    </row>
    <row r="25" spans="1:3" ht="15">
      <c r="A25" s="19"/>
      <c r="B25" s="64"/>
      <c r="C25" s="113"/>
    </row>
    <row r="26" spans="1:3" ht="15.75">
      <c r="A26" s="26" t="s">
        <v>61</v>
      </c>
      <c r="B26" s="64"/>
      <c r="C26" s="113"/>
    </row>
  </sheetData>
  <sheetProtection/>
  <mergeCells count="2">
    <mergeCell ref="A1:C1"/>
    <mergeCell ref="A2:C2"/>
  </mergeCells>
  <printOptions/>
  <pageMargins left="0.75" right="0.75" top="1" bottom="1" header="0.5" footer="0.5"/>
  <pageSetup fitToHeight="1" fitToWidth="1" horizontalDpi="600" verticalDpi="600" orientation="portrait" paperSize="8" r:id="rId1"/>
  <headerFooter alignWithMargins="0">
    <oddHeader>&amp;R&amp;"Bookman Old Style,Normál"4.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selection activeCell="H6" sqref="H6"/>
    </sheetView>
  </sheetViews>
  <sheetFormatPr defaultColWidth="9.140625" defaultRowHeight="12.75"/>
  <cols>
    <col min="1" max="1" width="46.28125" style="0" customWidth="1"/>
    <col min="2" max="3" width="16.57421875" style="0" customWidth="1"/>
    <col min="4" max="4" width="13.00390625" style="0" customWidth="1"/>
    <col min="5" max="5" width="13.57421875" style="0" customWidth="1"/>
    <col min="6" max="6" width="16.28125" style="0" customWidth="1"/>
    <col min="7" max="7" width="17.421875" style="0" customWidth="1"/>
    <col min="8" max="9" width="22.28125" style="0" customWidth="1"/>
    <col min="10" max="10" width="21.7109375" style="0" customWidth="1"/>
  </cols>
  <sheetData>
    <row r="1" spans="1:7" ht="15.75">
      <c r="A1" s="405" t="s">
        <v>136</v>
      </c>
      <c r="B1" s="407"/>
      <c r="C1" s="407"/>
      <c r="D1" s="408"/>
      <c r="E1" s="408"/>
      <c r="F1" s="408"/>
      <c r="G1" s="408"/>
    </row>
    <row r="2" spans="1:7" ht="15.75">
      <c r="A2" s="405" t="s">
        <v>149</v>
      </c>
      <c r="B2" s="405"/>
      <c r="C2" s="405"/>
      <c r="D2" s="408"/>
      <c r="E2" s="408"/>
      <c r="F2" s="408"/>
      <c r="G2" s="408"/>
    </row>
    <row r="4" spans="1:11" ht="15.75">
      <c r="A4" s="27" t="s">
        <v>62</v>
      </c>
      <c r="B4" s="409" t="s">
        <v>129</v>
      </c>
      <c r="C4" s="409"/>
      <c r="D4" s="410"/>
      <c r="E4" s="410"/>
      <c r="F4" s="410"/>
      <c r="G4" s="410"/>
      <c r="H4" s="2"/>
      <c r="I4" s="88"/>
      <c r="K4" s="88"/>
    </row>
    <row r="5" spans="1:9" ht="17.25" thickBot="1">
      <c r="A5" s="28"/>
      <c r="B5" s="28"/>
      <c r="C5" s="28"/>
      <c r="D5" s="65"/>
      <c r="E5" s="65"/>
      <c r="F5" s="65"/>
      <c r="G5" s="30" t="s">
        <v>150</v>
      </c>
      <c r="H5" s="2"/>
      <c r="I5" s="97" t="s">
        <v>159</v>
      </c>
    </row>
    <row r="6" spans="1:9" ht="18">
      <c r="A6" s="66" t="s">
        <v>63</v>
      </c>
      <c r="B6" s="67" t="s">
        <v>145</v>
      </c>
      <c r="C6" s="67" t="s">
        <v>158</v>
      </c>
      <c r="D6" s="67" t="s">
        <v>74</v>
      </c>
      <c r="E6" s="67" t="s">
        <v>146</v>
      </c>
      <c r="F6" s="67" t="s">
        <v>147</v>
      </c>
      <c r="G6" s="68" t="s">
        <v>61</v>
      </c>
      <c r="I6" s="87"/>
    </row>
    <row r="7" spans="1:10" ht="15.75">
      <c r="A7" s="69" t="s">
        <v>65</v>
      </c>
      <c r="B7" s="33">
        <v>1635675</v>
      </c>
      <c r="C7" s="33">
        <v>1635675</v>
      </c>
      <c r="D7" s="33">
        <v>259417</v>
      </c>
      <c r="E7" s="34"/>
      <c r="F7" s="34">
        <v>529036</v>
      </c>
      <c r="G7" s="70">
        <f>SUM(C7:F7)</f>
        <v>2424128</v>
      </c>
      <c r="H7" s="2"/>
      <c r="I7" s="97" t="s">
        <v>160</v>
      </c>
      <c r="J7" s="87">
        <v>7140000</v>
      </c>
    </row>
    <row r="8" spans="1:10" ht="15.75">
      <c r="A8" s="69" t="s">
        <v>66</v>
      </c>
      <c r="B8" s="33"/>
      <c r="C8" s="33"/>
      <c r="D8" s="33"/>
      <c r="E8" s="34"/>
      <c r="F8" s="34"/>
      <c r="G8" s="70">
        <f>SUM(C8:F8)</f>
        <v>0</v>
      </c>
      <c r="H8" s="2"/>
      <c r="I8" s="97" t="s">
        <v>161</v>
      </c>
      <c r="J8" s="87">
        <v>8775000</v>
      </c>
    </row>
    <row r="9" spans="1:10" ht="15.75">
      <c r="A9" s="69" t="s">
        <v>67</v>
      </c>
      <c r="B9" s="33">
        <v>581353</v>
      </c>
      <c r="C9" s="33">
        <v>581353</v>
      </c>
      <c r="D9" s="90">
        <v>294037</v>
      </c>
      <c r="E9" s="34"/>
      <c r="F9" s="34">
        <v>3967</v>
      </c>
      <c r="G9" s="70">
        <f>SUM(C9:F9)</f>
        <v>879357</v>
      </c>
      <c r="H9" s="2"/>
      <c r="I9" s="97" t="s">
        <v>162</v>
      </c>
      <c r="J9" s="87">
        <v>1500000</v>
      </c>
    </row>
    <row r="10" spans="1:10" ht="16.5">
      <c r="A10" s="71" t="s">
        <v>61</v>
      </c>
      <c r="B10" s="35">
        <f>SUM(B7:B9)</f>
        <v>2217028</v>
      </c>
      <c r="C10" s="35">
        <f>SUM(C7:C9)</f>
        <v>2217028</v>
      </c>
      <c r="D10" s="35">
        <f>SUM(D7:D9)</f>
        <v>553454</v>
      </c>
      <c r="E10" s="35">
        <f>SUM(E7:E9)</f>
        <v>0</v>
      </c>
      <c r="F10" s="35">
        <f>SUM(F7:F9)</f>
        <v>533003</v>
      </c>
      <c r="G10" s="100">
        <f>SUM(C10:F10)</f>
        <v>3303485</v>
      </c>
      <c r="H10" s="2"/>
      <c r="I10" s="98" t="s">
        <v>163</v>
      </c>
      <c r="J10" s="99">
        <v>12544237</v>
      </c>
    </row>
    <row r="11" spans="1:10" ht="15">
      <c r="A11" s="411"/>
      <c r="B11" s="412"/>
      <c r="C11" s="412"/>
      <c r="D11" s="412"/>
      <c r="E11" s="412"/>
      <c r="F11" s="412"/>
      <c r="G11" s="413"/>
      <c r="H11" s="2"/>
      <c r="I11" s="98" t="s">
        <v>164</v>
      </c>
      <c r="J11" s="87">
        <f>SUM(J7:J10)</f>
        <v>29959237</v>
      </c>
    </row>
    <row r="12" spans="1:9" ht="18.75">
      <c r="A12" s="72" t="s">
        <v>68</v>
      </c>
      <c r="B12" s="32" t="s">
        <v>73</v>
      </c>
      <c r="C12" s="32"/>
      <c r="D12" s="32" t="s">
        <v>74</v>
      </c>
      <c r="E12" s="32" t="s">
        <v>146</v>
      </c>
      <c r="F12" s="32" t="s">
        <v>148</v>
      </c>
      <c r="G12" s="73" t="s">
        <v>61</v>
      </c>
      <c r="H12" s="2"/>
      <c r="I12" s="89"/>
    </row>
    <row r="13" spans="1:10" ht="15">
      <c r="A13" s="74" t="s">
        <v>31</v>
      </c>
      <c r="B13" s="37"/>
      <c r="C13" s="37"/>
      <c r="D13" s="34"/>
      <c r="E13" s="34"/>
      <c r="F13" s="34"/>
      <c r="G13" s="70">
        <v>0</v>
      </c>
      <c r="H13" s="2"/>
      <c r="I13" s="98" t="s">
        <v>165</v>
      </c>
      <c r="J13" s="87">
        <f>J11*1.27</f>
        <v>38048230.99</v>
      </c>
    </row>
    <row r="14" spans="1:9" ht="15">
      <c r="A14" s="74" t="s">
        <v>69</v>
      </c>
      <c r="B14" s="37"/>
      <c r="C14" s="37"/>
      <c r="D14" s="34"/>
      <c r="E14" s="34"/>
      <c r="F14" s="34"/>
      <c r="G14" s="70">
        <v>0</v>
      </c>
      <c r="H14" s="2"/>
      <c r="I14" s="88"/>
    </row>
    <row r="15" spans="1:9" ht="15">
      <c r="A15" s="74" t="s">
        <v>28</v>
      </c>
      <c r="B15" s="37">
        <v>10255</v>
      </c>
      <c r="C15" s="37">
        <v>38048</v>
      </c>
      <c r="D15" s="34">
        <v>3212</v>
      </c>
      <c r="E15" s="34"/>
      <c r="F15" s="34">
        <v>2381</v>
      </c>
      <c r="G15" s="70">
        <f>C15+D15+F15</f>
        <v>43641</v>
      </c>
      <c r="H15" s="50"/>
      <c r="I15" s="88"/>
    </row>
    <row r="16" spans="1:9" ht="15">
      <c r="A16" s="74" t="s">
        <v>19</v>
      </c>
      <c r="B16" s="64"/>
      <c r="C16" s="64"/>
      <c r="D16" s="64"/>
      <c r="E16" s="34"/>
      <c r="F16" s="34"/>
      <c r="G16" s="70">
        <f>C16+D16+F16</f>
        <v>0</v>
      </c>
      <c r="H16" s="2"/>
      <c r="I16" s="88"/>
    </row>
    <row r="17" spans="1:10" ht="15.75">
      <c r="A17" s="74" t="s">
        <v>70</v>
      </c>
      <c r="B17" s="33">
        <v>2206773</v>
      </c>
      <c r="C17" s="33">
        <v>2178980</v>
      </c>
      <c r="D17" s="33">
        <v>550242</v>
      </c>
      <c r="E17" s="34"/>
      <c r="F17" s="34">
        <v>530622</v>
      </c>
      <c r="G17" s="70">
        <f>C17+D17+F17</f>
        <v>3259844</v>
      </c>
      <c r="H17" s="2"/>
      <c r="I17" s="88"/>
      <c r="J17" s="88"/>
    </row>
    <row r="18" spans="1:8" ht="15">
      <c r="A18" s="74" t="s">
        <v>71</v>
      </c>
      <c r="B18" s="37"/>
      <c r="C18" s="37"/>
      <c r="D18" s="34"/>
      <c r="E18" s="34"/>
      <c r="F18" s="34"/>
      <c r="G18" s="70">
        <f>C18+D18+F18</f>
        <v>0</v>
      </c>
      <c r="H18" s="2"/>
    </row>
    <row r="19" spans="1:8" ht="17.25" thickBot="1">
      <c r="A19" s="75" t="s">
        <v>61</v>
      </c>
      <c r="B19" s="76">
        <f>SUM(B13:B18)</f>
        <v>2217028</v>
      </c>
      <c r="C19" s="76">
        <f>SUM(C13:C18)</f>
        <v>2217028</v>
      </c>
      <c r="D19" s="76">
        <f>SUM(D13:D18)</f>
        <v>553454</v>
      </c>
      <c r="E19" s="76">
        <f>SUM(E13:E18)</f>
        <v>0</v>
      </c>
      <c r="F19" s="76">
        <f>SUM(F13:F18)</f>
        <v>533003</v>
      </c>
      <c r="G19" s="100">
        <f>C19+D19+F19</f>
        <v>3303485</v>
      </c>
      <c r="H19" s="2"/>
    </row>
    <row r="20" spans="1:8" ht="15">
      <c r="A20" s="38"/>
      <c r="B20" s="38"/>
      <c r="C20" s="38"/>
      <c r="D20" s="38"/>
      <c r="E20" s="38"/>
      <c r="F20" s="38"/>
      <c r="G20" s="38"/>
      <c r="H20" s="2"/>
    </row>
    <row r="21" spans="1:8" ht="15">
      <c r="A21" s="38"/>
      <c r="B21" s="38"/>
      <c r="C21" s="38"/>
      <c r="D21" s="38"/>
      <c r="E21" s="38"/>
      <c r="F21" s="38"/>
      <c r="G21" s="38"/>
      <c r="H21" s="2"/>
    </row>
    <row r="22" spans="1:8" ht="15.75" customHeight="1">
      <c r="A22" s="27" t="s">
        <v>62</v>
      </c>
      <c r="B22" s="409" t="s">
        <v>128</v>
      </c>
      <c r="C22" s="409"/>
      <c r="D22" s="410"/>
      <c r="E22" s="410"/>
      <c r="F22" s="410"/>
      <c r="G22" s="410"/>
      <c r="H22" s="2"/>
    </row>
    <row r="23" spans="1:8" ht="15">
      <c r="A23" s="28"/>
      <c r="B23" s="28"/>
      <c r="C23" s="28"/>
      <c r="D23" s="29"/>
      <c r="E23" s="29"/>
      <c r="F23" s="29"/>
      <c r="G23" s="29"/>
      <c r="H23" s="2"/>
    </row>
    <row r="24" spans="1:8" ht="18.75">
      <c r="A24" s="31" t="s">
        <v>63</v>
      </c>
      <c r="B24" s="32" t="s">
        <v>72</v>
      </c>
      <c r="C24" s="32"/>
      <c r="D24" s="32" t="s">
        <v>73</v>
      </c>
      <c r="E24" s="32" t="s">
        <v>74</v>
      </c>
      <c r="F24" s="32" t="s">
        <v>64</v>
      </c>
      <c r="G24" s="39" t="s">
        <v>61</v>
      </c>
      <c r="H24" s="2"/>
    </row>
    <row r="25" spans="1:8" ht="15.75">
      <c r="A25" s="33" t="s">
        <v>65</v>
      </c>
      <c r="B25" s="33"/>
      <c r="C25" s="33"/>
      <c r="D25" s="34"/>
      <c r="E25" s="34"/>
      <c r="F25" s="34"/>
      <c r="G25" s="34"/>
      <c r="H25" s="2"/>
    </row>
    <row r="26" spans="1:8" ht="15.75">
      <c r="A26" s="33" t="s">
        <v>66</v>
      </c>
      <c r="B26" s="33"/>
      <c r="C26" s="33"/>
      <c r="D26" s="34"/>
      <c r="E26" s="34"/>
      <c r="F26" s="34"/>
      <c r="G26" s="34"/>
      <c r="H26" s="2"/>
    </row>
    <row r="27" spans="1:8" ht="15.75">
      <c r="A27" s="33" t="s">
        <v>67</v>
      </c>
      <c r="B27" s="33"/>
      <c r="C27" s="33"/>
      <c r="D27" s="34"/>
      <c r="E27" s="34"/>
      <c r="F27" s="34"/>
      <c r="G27" s="34"/>
      <c r="H27" s="2"/>
    </row>
    <row r="28" spans="1:8" ht="16.5">
      <c r="A28" s="35" t="s">
        <v>61</v>
      </c>
      <c r="B28" s="35"/>
      <c r="C28" s="35"/>
      <c r="D28" s="36"/>
      <c r="E28" s="36"/>
      <c r="F28" s="36"/>
      <c r="G28" s="36">
        <v>0</v>
      </c>
      <c r="H28" s="2"/>
    </row>
    <row r="29" spans="1:8" ht="15">
      <c r="A29" s="406"/>
      <c r="B29" s="406"/>
      <c r="C29" s="406"/>
      <c r="D29" s="406"/>
      <c r="E29" s="406"/>
      <c r="F29" s="406"/>
      <c r="G29" s="406"/>
      <c r="H29" s="2"/>
    </row>
    <row r="30" spans="1:8" ht="18.75">
      <c r="A30" s="31" t="s">
        <v>68</v>
      </c>
      <c r="B30" s="32" t="s">
        <v>72</v>
      </c>
      <c r="C30" s="32"/>
      <c r="D30" s="32" t="s">
        <v>73</v>
      </c>
      <c r="E30" s="32" t="s">
        <v>74</v>
      </c>
      <c r="F30" s="32" t="s">
        <v>64</v>
      </c>
      <c r="G30" s="39" t="s">
        <v>61</v>
      </c>
      <c r="H30" s="2"/>
    </row>
    <row r="31" spans="1:8" ht="15">
      <c r="A31" s="37" t="s">
        <v>31</v>
      </c>
      <c r="B31" s="37"/>
      <c r="C31" s="37"/>
      <c r="D31" s="34"/>
      <c r="E31" s="34"/>
      <c r="F31" s="34"/>
      <c r="G31" s="34"/>
      <c r="H31" s="2"/>
    </row>
    <row r="32" spans="1:8" ht="15">
      <c r="A32" s="37" t="s">
        <v>69</v>
      </c>
      <c r="B32" s="37"/>
      <c r="C32" s="37"/>
      <c r="D32" s="34"/>
      <c r="E32" s="34"/>
      <c r="F32" s="34"/>
      <c r="G32" s="34"/>
      <c r="H32" s="2"/>
    </row>
    <row r="33" spans="1:8" ht="15">
      <c r="A33" s="37" t="s">
        <v>28</v>
      </c>
      <c r="B33" s="37"/>
      <c r="C33" s="37"/>
      <c r="D33" s="34"/>
      <c r="E33" s="34"/>
      <c r="F33" s="34"/>
      <c r="G33" s="34"/>
      <c r="H33" s="2"/>
    </row>
    <row r="34" spans="1:8" ht="15">
      <c r="A34" s="37" t="s">
        <v>19</v>
      </c>
      <c r="B34" s="37"/>
      <c r="C34" s="37"/>
      <c r="D34" s="34"/>
      <c r="E34" s="34"/>
      <c r="F34" s="34"/>
      <c r="G34" s="34"/>
      <c r="H34" s="2"/>
    </row>
    <row r="35" spans="1:8" ht="15">
      <c r="A35" s="37" t="s">
        <v>70</v>
      </c>
      <c r="B35" s="37"/>
      <c r="C35" s="37"/>
      <c r="D35" s="34"/>
      <c r="E35" s="34"/>
      <c r="F35" s="34"/>
      <c r="G35" s="34"/>
      <c r="H35" s="2"/>
    </row>
    <row r="36" spans="1:8" ht="15">
      <c r="A36" s="37" t="s">
        <v>71</v>
      </c>
      <c r="B36" s="37"/>
      <c r="C36" s="37"/>
      <c r="D36" s="34"/>
      <c r="E36" s="34"/>
      <c r="F36" s="34"/>
      <c r="G36" s="34"/>
      <c r="H36" s="2"/>
    </row>
    <row r="37" spans="1:8" ht="16.5">
      <c r="A37" s="35" t="s">
        <v>61</v>
      </c>
      <c r="B37" s="35"/>
      <c r="C37" s="35"/>
      <c r="D37" s="35"/>
      <c r="E37" s="35"/>
      <c r="F37" s="35"/>
      <c r="G37" s="35">
        <v>0</v>
      </c>
      <c r="H37" s="2"/>
    </row>
    <row r="38" spans="1:8" ht="15">
      <c r="A38" s="2"/>
      <c r="B38" s="2"/>
      <c r="C38" s="2"/>
      <c r="D38" s="2"/>
      <c r="E38" s="2"/>
      <c r="F38" s="2"/>
      <c r="G38" s="2"/>
      <c r="H38" s="2"/>
    </row>
    <row r="39" spans="1:8" ht="15">
      <c r="A39" s="2"/>
      <c r="B39" s="2"/>
      <c r="C39" s="2"/>
      <c r="D39" s="2"/>
      <c r="E39" s="2"/>
      <c r="F39" s="2"/>
      <c r="G39" s="2"/>
      <c r="H39" s="2"/>
    </row>
    <row r="40" spans="1:8" ht="15">
      <c r="A40" s="2"/>
      <c r="B40" s="2"/>
      <c r="C40" s="2"/>
      <c r="D40" s="2"/>
      <c r="E40" s="2"/>
      <c r="F40" s="2"/>
      <c r="G40" s="2"/>
      <c r="H40" s="2"/>
    </row>
    <row r="41" spans="1:8" ht="15">
      <c r="A41" s="2"/>
      <c r="B41" s="2"/>
      <c r="C41" s="2"/>
      <c r="D41" s="2"/>
      <c r="E41" s="2"/>
      <c r="F41" s="2"/>
      <c r="G41" s="2"/>
      <c r="H41" s="2"/>
    </row>
    <row r="42" spans="1:8" ht="15">
      <c r="A42" s="2"/>
      <c r="B42" s="2"/>
      <c r="C42" s="2"/>
      <c r="D42" s="2"/>
      <c r="E42" s="2"/>
      <c r="F42" s="2"/>
      <c r="G42" s="2"/>
      <c r="H42" s="2"/>
    </row>
    <row r="43" spans="1:8" ht="15">
      <c r="A43" s="2"/>
      <c r="B43" s="2"/>
      <c r="C43" s="2"/>
      <c r="D43" s="2"/>
      <c r="E43" s="2"/>
      <c r="F43" s="2"/>
      <c r="G43" s="2"/>
      <c r="H43" s="2"/>
    </row>
  </sheetData>
  <sheetProtection/>
  <mergeCells count="6">
    <mergeCell ref="A29:G29"/>
    <mergeCell ref="A1:G1"/>
    <mergeCell ref="A2:G2"/>
    <mergeCell ref="B4:G4"/>
    <mergeCell ref="A11:G11"/>
    <mergeCell ref="B22:G22"/>
  </mergeCells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&amp;R&amp;"Bookman Old Style,Normál"5.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131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57.140625" style="0" customWidth="1"/>
    <col min="2" max="2" width="19.28125" style="0" customWidth="1"/>
    <col min="3" max="5" width="18.8515625" style="0" customWidth="1"/>
  </cols>
  <sheetData>
    <row r="1" spans="1:5" ht="15.75" customHeight="1">
      <c r="A1" s="405" t="s">
        <v>136</v>
      </c>
      <c r="B1" s="403"/>
      <c r="C1" s="403"/>
      <c r="D1" s="297"/>
      <c r="E1" s="297"/>
    </row>
    <row r="2" spans="1:5" ht="15.75" customHeight="1">
      <c r="A2" s="405" t="s">
        <v>298</v>
      </c>
      <c r="B2" s="403"/>
      <c r="C2" s="403"/>
      <c r="D2" s="297"/>
      <c r="E2" s="297"/>
    </row>
    <row r="4" spans="1:5" ht="33" customHeight="1">
      <c r="A4" s="63" t="s">
        <v>140</v>
      </c>
      <c r="B4" s="215" t="s">
        <v>299</v>
      </c>
      <c r="C4" s="114" t="s">
        <v>300</v>
      </c>
      <c r="D4" s="337" t="s">
        <v>327</v>
      </c>
      <c r="E4" s="337" t="s">
        <v>328</v>
      </c>
    </row>
    <row r="5" spans="1:5" ht="18.75">
      <c r="A5" s="40" t="s">
        <v>75</v>
      </c>
      <c r="B5" s="64"/>
      <c r="C5" s="19"/>
      <c r="D5" s="19"/>
      <c r="E5" s="19"/>
    </row>
    <row r="6" spans="1:5" ht="16.5">
      <c r="A6" s="26" t="s">
        <v>76</v>
      </c>
      <c r="B6" s="64"/>
      <c r="C6" s="19"/>
      <c r="D6" s="19"/>
      <c r="E6" s="19"/>
    </row>
    <row r="7" spans="1:5" ht="16.5">
      <c r="A7" s="3"/>
      <c r="B7" s="64"/>
      <c r="C7" s="19"/>
      <c r="D7" s="19"/>
      <c r="E7" s="19"/>
    </row>
    <row r="8" spans="1:5" ht="16.5">
      <c r="A8" s="3"/>
      <c r="B8" s="64"/>
      <c r="C8" s="19"/>
      <c r="D8" s="19"/>
      <c r="E8" s="19"/>
    </row>
    <row r="9" spans="1:5" ht="16.5">
      <c r="A9" s="26" t="s">
        <v>77</v>
      </c>
      <c r="B9" s="86">
        <v>140000</v>
      </c>
      <c r="C9" s="48">
        <v>140000</v>
      </c>
      <c r="D9" s="48"/>
      <c r="E9" s="48">
        <f>C9+D9</f>
        <v>140000</v>
      </c>
    </row>
    <row r="10" spans="1:5" ht="16.5">
      <c r="A10" s="3"/>
      <c r="B10" s="86"/>
      <c r="C10" s="48"/>
      <c r="D10" s="48"/>
      <c r="E10" s="48"/>
    </row>
    <row r="11" spans="1:5" ht="16.5">
      <c r="A11" s="3"/>
      <c r="B11" s="86"/>
      <c r="C11" s="48"/>
      <c r="D11" s="48"/>
      <c r="E11" s="48"/>
    </row>
    <row r="12" spans="1:5" ht="15.75">
      <c r="A12" s="26" t="s">
        <v>78</v>
      </c>
      <c r="B12" s="248">
        <f>B6+B9</f>
        <v>140000</v>
      </c>
      <c r="C12" s="248">
        <f>C6+C9</f>
        <v>140000</v>
      </c>
      <c r="D12" s="248">
        <f>D6+D9</f>
        <v>0</v>
      </c>
      <c r="E12" s="248">
        <f>E6+E9</f>
        <v>140000</v>
      </c>
    </row>
    <row r="13" spans="1:5" ht="16.5">
      <c r="A13" s="41"/>
      <c r="B13" s="51"/>
      <c r="C13" s="50"/>
      <c r="D13" s="50"/>
      <c r="E13" s="50"/>
    </row>
    <row r="14" spans="1:5" ht="16.5">
      <c r="A14" s="41"/>
      <c r="B14" s="51"/>
      <c r="C14" s="50"/>
      <c r="D14" s="50"/>
      <c r="E14" s="50"/>
    </row>
    <row r="15" spans="1:5" ht="33" customHeight="1">
      <c r="A15" s="63" t="s">
        <v>140</v>
      </c>
      <c r="B15" s="249" t="s">
        <v>301</v>
      </c>
      <c r="C15" s="250" t="s">
        <v>300</v>
      </c>
      <c r="D15" s="337" t="s">
        <v>327</v>
      </c>
      <c r="E15" s="337" t="s">
        <v>328</v>
      </c>
    </row>
    <row r="16" spans="1:5" ht="18.75">
      <c r="A16" s="40" t="s">
        <v>79</v>
      </c>
      <c r="B16" s="86"/>
      <c r="C16" s="48"/>
      <c r="D16" s="48"/>
      <c r="E16" s="48"/>
    </row>
    <row r="17" spans="1:5" ht="16.5">
      <c r="A17" s="3" t="s">
        <v>76</v>
      </c>
      <c r="B17" s="86"/>
      <c r="C17" s="48"/>
      <c r="D17" s="48"/>
      <c r="E17" s="48"/>
    </row>
    <row r="18" spans="1:5" ht="16.5">
      <c r="A18" s="3" t="s">
        <v>77</v>
      </c>
      <c r="B18" s="86">
        <v>323691</v>
      </c>
      <c r="C18" s="48">
        <v>352868</v>
      </c>
      <c r="D18" s="48">
        <v>-4402</v>
      </c>
      <c r="E18" s="48">
        <f>C18+D18</f>
        <v>348466</v>
      </c>
    </row>
    <row r="19" spans="1:5" ht="15.75">
      <c r="A19" s="26" t="s">
        <v>80</v>
      </c>
      <c r="B19" s="248">
        <f>SUM(B17:B18)</f>
        <v>323691</v>
      </c>
      <c r="C19" s="145">
        <f>SUM(C16:C18)</f>
        <v>352868</v>
      </c>
      <c r="D19" s="145">
        <f>SUM(D16:D18)</f>
        <v>-4402</v>
      </c>
      <c r="E19" s="145">
        <f>SUM(E16:E18)</f>
        <v>348466</v>
      </c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  <row r="37" ht="15">
      <c r="A37" s="2"/>
    </row>
    <row r="38" ht="15">
      <c r="A38" s="2"/>
    </row>
    <row r="39" ht="15">
      <c r="A39" s="2"/>
    </row>
    <row r="40" ht="15">
      <c r="A40" s="2"/>
    </row>
    <row r="41" ht="15">
      <c r="A41" s="2"/>
    </row>
    <row r="42" ht="15">
      <c r="A42" s="2"/>
    </row>
    <row r="43" ht="15">
      <c r="A43" s="2"/>
    </row>
    <row r="44" ht="15">
      <c r="A44" s="2"/>
    </row>
    <row r="45" ht="15">
      <c r="A45" s="2"/>
    </row>
    <row r="46" ht="15">
      <c r="A46" s="2"/>
    </row>
    <row r="47" ht="15">
      <c r="A47" s="2"/>
    </row>
    <row r="48" ht="15">
      <c r="A48" s="2"/>
    </row>
    <row r="49" ht="15">
      <c r="A49" s="2"/>
    </row>
    <row r="50" ht="15">
      <c r="A50" s="2"/>
    </row>
    <row r="51" ht="15">
      <c r="A51" s="2"/>
    </row>
    <row r="52" ht="15">
      <c r="A52" s="2"/>
    </row>
    <row r="53" ht="15">
      <c r="A53" s="2"/>
    </row>
    <row r="54" ht="15">
      <c r="A54" s="2"/>
    </row>
    <row r="55" ht="15">
      <c r="A55" s="2"/>
    </row>
    <row r="56" ht="15">
      <c r="A56" s="2"/>
    </row>
    <row r="57" ht="15">
      <c r="A57" s="2"/>
    </row>
    <row r="58" ht="15">
      <c r="A58" s="2"/>
    </row>
    <row r="59" ht="15">
      <c r="A59" s="2"/>
    </row>
    <row r="60" ht="15">
      <c r="A60" s="2"/>
    </row>
    <row r="61" ht="15">
      <c r="A61" s="2"/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Style,Normál"5.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88"/>
  <sheetViews>
    <sheetView zoomScalePageLayoutView="0" workbookViewId="0" topLeftCell="A25">
      <selection activeCell="C45" sqref="A1:C45"/>
    </sheetView>
  </sheetViews>
  <sheetFormatPr defaultColWidth="9.140625" defaultRowHeight="12.75"/>
  <cols>
    <col min="1" max="1" width="85.140625" style="0" customWidth="1"/>
    <col min="2" max="2" width="14.00390625" style="0" customWidth="1"/>
    <col min="3" max="3" width="21.421875" style="0" customWidth="1"/>
  </cols>
  <sheetData>
    <row r="1" spans="1:3" ht="15.75" customHeight="1">
      <c r="A1" s="405" t="s">
        <v>136</v>
      </c>
      <c r="B1" s="403"/>
      <c r="C1" s="403"/>
    </row>
    <row r="2" spans="1:3" ht="13.5">
      <c r="A2" s="405" t="s">
        <v>305</v>
      </c>
      <c r="B2" s="403"/>
      <c r="C2" s="403"/>
    </row>
    <row r="3" ht="7.5" customHeight="1" thickBot="1">
      <c r="A3" s="2"/>
    </row>
    <row r="4" spans="1:3" ht="60" customHeight="1" thickBot="1">
      <c r="A4" s="226" t="s">
        <v>140</v>
      </c>
      <c r="B4" s="261" t="s">
        <v>303</v>
      </c>
      <c r="C4" s="261" t="s">
        <v>304</v>
      </c>
    </row>
    <row r="5" spans="1:3" ht="30">
      <c r="A5" s="257" t="s">
        <v>81</v>
      </c>
      <c r="B5" s="262">
        <f>B8+B9+B10+B11+B12+B13+B14+B15+B16+B17+B18+B19</f>
        <v>88267</v>
      </c>
      <c r="C5" s="262">
        <f>C8+C9+C10+C11+C12+C13+C14+C15+C16+C17+C18+C19</f>
        <v>100782</v>
      </c>
    </row>
    <row r="6" spans="1:3" ht="15.75">
      <c r="A6" s="258" t="s">
        <v>234</v>
      </c>
      <c r="B6" s="263"/>
      <c r="C6" s="292">
        <v>0</v>
      </c>
    </row>
    <row r="7" spans="1:3" ht="15.75">
      <c r="A7" s="258" t="s">
        <v>233</v>
      </c>
      <c r="B7" s="263"/>
      <c r="C7" s="293">
        <v>0</v>
      </c>
    </row>
    <row r="8" spans="1:3" ht="15.75">
      <c r="A8" s="258" t="s">
        <v>126</v>
      </c>
      <c r="B8" s="287">
        <v>0</v>
      </c>
      <c r="C8" s="293">
        <v>0</v>
      </c>
    </row>
    <row r="9" spans="1:3" ht="15.75">
      <c r="A9" s="258" t="s">
        <v>127</v>
      </c>
      <c r="B9" s="287">
        <v>0</v>
      </c>
      <c r="C9" s="293">
        <v>0</v>
      </c>
    </row>
    <row r="10" spans="1:3" ht="15">
      <c r="A10" s="258" t="s">
        <v>153</v>
      </c>
      <c r="B10" s="288">
        <v>0</v>
      </c>
      <c r="C10" s="293">
        <v>0</v>
      </c>
    </row>
    <row r="11" spans="1:3" ht="15">
      <c r="A11" s="259" t="s">
        <v>239</v>
      </c>
      <c r="B11" s="289">
        <v>540</v>
      </c>
      <c r="C11" s="293">
        <v>431</v>
      </c>
    </row>
    <row r="12" spans="1:7" ht="15">
      <c r="A12" s="259" t="s">
        <v>240</v>
      </c>
      <c r="B12" s="289">
        <v>1937</v>
      </c>
      <c r="C12" s="293">
        <v>1571</v>
      </c>
      <c r="G12" s="51"/>
    </row>
    <row r="13" spans="1:3" ht="15">
      <c r="A13" s="259" t="s">
        <v>243</v>
      </c>
      <c r="B13" s="289">
        <v>12743</v>
      </c>
      <c r="C13" s="294">
        <v>12564</v>
      </c>
    </row>
    <row r="14" spans="1:3" ht="15">
      <c r="A14" s="259" t="s">
        <v>271</v>
      </c>
      <c r="B14" s="288">
        <v>13498</v>
      </c>
      <c r="C14" s="294">
        <v>13288</v>
      </c>
    </row>
    <row r="15" spans="1:3" ht="15">
      <c r="A15" s="259" t="s">
        <v>267</v>
      </c>
      <c r="B15" s="288">
        <v>13577</v>
      </c>
      <c r="C15" s="294">
        <v>13367</v>
      </c>
    </row>
    <row r="16" spans="1:3" ht="15">
      <c r="A16" s="259" t="s">
        <v>268</v>
      </c>
      <c r="B16" s="290">
        <v>13646</v>
      </c>
      <c r="C16" s="288">
        <v>13400</v>
      </c>
    </row>
    <row r="17" spans="1:3" ht="15">
      <c r="A17" s="259" t="s">
        <v>272</v>
      </c>
      <c r="B17" s="291">
        <v>13673</v>
      </c>
      <c r="C17" s="289">
        <v>13422</v>
      </c>
    </row>
    <row r="18" spans="1:3" ht="15">
      <c r="A18" s="259" t="s">
        <v>277</v>
      </c>
      <c r="B18" s="291">
        <v>18653</v>
      </c>
      <c r="C18" s="289">
        <v>14086</v>
      </c>
    </row>
    <row r="19" spans="1:3" ht="15">
      <c r="A19" s="259" t="s">
        <v>302</v>
      </c>
      <c r="B19" s="291">
        <v>0</v>
      </c>
      <c r="C19" s="289">
        <v>18653</v>
      </c>
    </row>
    <row r="20" spans="1:4" ht="23.25" customHeight="1" thickBot="1">
      <c r="A20" s="260" t="s">
        <v>82</v>
      </c>
      <c r="B20" s="286">
        <f>B5</f>
        <v>88267</v>
      </c>
      <c r="C20" s="264">
        <f>C5</f>
        <v>100782</v>
      </c>
      <c r="D20" s="265"/>
    </row>
    <row r="21" spans="1:3" ht="15">
      <c r="A21" s="2"/>
      <c r="B21" s="2"/>
      <c r="C21" s="50"/>
    </row>
    <row r="22" spans="1:3" ht="15">
      <c r="A22" s="2"/>
      <c r="B22" s="2"/>
      <c r="C22" s="50"/>
    </row>
    <row r="23" spans="1:3" ht="15.75" thickBot="1">
      <c r="A23" s="2"/>
      <c r="B23" s="2"/>
      <c r="C23" s="50"/>
    </row>
    <row r="24" spans="1:3" ht="39.75" customHeight="1">
      <c r="A24" s="77" t="s">
        <v>140</v>
      </c>
      <c r="B24" s="131" t="s">
        <v>306</v>
      </c>
      <c r="C24" s="245" t="s">
        <v>307</v>
      </c>
    </row>
    <row r="25" spans="1:3" ht="15">
      <c r="A25" s="80" t="s">
        <v>83</v>
      </c>
      <c r="B25" s="144"/>
      <c r="C25" s="145"/>
    </row>
    <row r="26" spans="1:3" ht="30">
      <c r="A26" s="78" t="s">
        <v>84</v>
      </c>
      <c r="B26" s="144"/>
      <c r="C26" s="48"/>
    </row>
    <row r="27" spans="1:3" ht="15">
      <c r="A27" s="78" t="s">
        <v>85</v>
      </c>
      <c r="B27" s="81">
        <v>0</v>
      </c>
      <c r="C27" s="48"/>
    </row>
    <row r="28" spans="1:3" ht="15">
      <c r="A28" s="78" t="s">
        <v>86</v>
      </c>
      <c r="B28" s="81">
        <v>0</v>
      </c>
      <c r="C28" s="48"/>
    </row>
    <row r="29" spans="1:3" ht="30">
      <c r="A29" s="78" t="s">
        <v>87</v>
      </c>
      <c r="B29" s="145">
        <f>B33+B34+B35+B36+B37+B38+B39+B40+B41</f>
        <v>287195</v>
      </c>
      <c r="C29" s="145">
        <f>C33+C34+C35+C36+C37+C38+C39+C40+C41</f>
        <v>279524</v>
      </c>
    </row>
    <row r="30" spans="1:3" ht="15">
      <c r="A30" s="266" t="s">
        <v>278</v>
      </c>
      <c r="B30" s="81">
        <v>0</v>
      </c>
      <c r="C30" s="145">
        <v>0</v>
      </c>
    </row>
    <row r="31" spans="1:3" ht="15.75">
      <c r="A31" s="52" t="s">
        <v>233</v>
      </c>
      <c r="B31" s="81">
        <v>0</v>
      </c>
      <c r="C31" s="145">
        <v>0</v>
      </c>
    </row>
    <row r="32" spans="1:3" ht="15.75">
      <c r="A32" s="52" t="s">
        <v>126</v>
      </c>
      <c r="B32" s="81">
        <v>0</v>
      </c>
      <c r="C32" s="145">
        <v>0</v>
      </c>
    </row>
    <row r="33" spans="1:3" ht="15.75">
      <c r="A33" s="52" t="s">
        <v>127</v>
      </c>
      <c r="B33" s="81">
        <v>0</v>
      </c>
      <c r="C33" s="48">
        <v>0</v>
      </c>
    </row>
    <row r="34" spans="1:3" ht="15.75">
      <c r="A34" s="52" t="s">
        <v>153</v>
      </c>
      <c r="B34" s="81">
        <v>0</v>
      </c>
      <c r="C34" s="48">
        <v>0</v>
      </c>
    </row>
    <row r="35" spans="1:3" ht="15.75">
      <c r="A35" s="52" t="s">
        <v>172</v>
      </c>
      <c r="B35" s="81">
        <v>5165</v>
      </c>
      <c r="C35" s="48">
        <v>3928</v>
      </c>
    </row>
    <row r="36" spans="1:3" ht="15.75">
      <c r="A36" s="52" t="s">
        <v>235</v>
      </c>
      <c r="B36" s="81">
        <v>11737</v>
      </c>
      <c r="C36" s="48">
        <v>9598</v>
      </c>
    </row>
    <row r="37" spans="1:5" ht="15.75">
      <c r="A37" s="52" t="s">
        <v>243</v>
      </c>
      <c r="B37" s="81">
        <v>65649</v>
      </c>
      <c r="C37" s="48">
        <v>64752</v>
      </c>
      <c r="E37" s="51"/>
    </row>
    <row r="38" spans="1:3" ht="15.75">
      <c r="A38" s="52" t="s">
        <v>244</v>
      </c>
      <c r="B38" s="81">
        <v>68076</v>
      </c>
      <c r="C38" s="48">
        <v>67026</v>
      </c>
    </row>
    <row r="39" spans="1:3" ht="15.75">
      <c r="A39" s="52" t="s">
        <v>267</v>
      </c>
      <c r="B39" s="81">
        <v>68230</v>
      </c>
      <c r="C39" s="48">
        <v>67110</v>
      </c>
    </row>
    <row r="40" spans="1:3" ht="15.75">
      <c r="A40" s="52" t="s">
        <v>268</v>
      </c>
      <c r="B40" s="81">
        <v>68338</v>
      </c>
      <c r="C40" s="48">
        <v>67110</v>
      </c>
    </row>
    <row r="41" spans="1:3" ht="15.75">
      <c r="A41" s="52" t="s">
        <v>272</v>
      </c>
      <c r="B41" s="81"/>
      <c r="C41" s="48"/>
    </row>
    <row r="42" spans="1:3" ht="15">
      <c r="A42" s="78" t="s">
        <v>88</v>
      </c>
      <c r="B42" s="81">
        <v>0</v>
      </c>
      <c r="C42" s="48"/>
    </row>
    <row r="43" spans="1:3" ht="30">
      <c r="A43" s="78" t="s">
        <v>89</v>
      </c>
      <c r="B43" s="81">
        <v>0</v>
      </c>
      <c r="C43" s="48"/>
    </row>
    <row r="44" spans="1:3" ht="30">
      <c r="A44" s="78" t="s">
        <v>90</v>
      </c>
      <c r="B44" s="81">
        <v>0</v>
      </c>
      <c r="C44" s="48"/>
    </row>
    <row r="45" spans="1:3" ht="21" customHeight="1" thickBot="1">
      <c r="A45" s="79" t="s">
        <v>91</v>
      </c>
      <c r="B45" s="143">
        <f>B29+B42+B43+B44</f>
        <v>287195</v>
      </c>
      <c r="C45" s="143">
        <f>SUM(C29)</f>
        <v>279524</v>
      </c>
    </row>
    <row r="46" spans="1:3" ht="15">
      <c r="A46" s="2"/>
      <c r="B46" s="2"/>
      <c r="C46" s="2"/>
    </row>
    <row r="47" spans="1:3" ht="15">
      <c r="A47" s="2"/>
      <c r="B47" s="2"/>
      <c r="C47" s="2"/>
    </row>
    <row r="48" spans="1:3" ht="15">
      <c r="A48" s="2"/>
      <c r="B48" s="2"/>
      <c r="C48" s="2"/>
    </row>
    <row r="49" spans="1:3" ht="15">
      <c r="A49" s="2"/>
      <c r="B49" s="2"/>
      <c r="C49" s="2"/>
    </row>
    <row r="50" spans="1:3" ht="15">
      <c r="A50" s="2"/>
      <c r="B50" s="2"/>
      <c r="C50" s="2"/>
    </row>
    <row r="51" spans="1:3" ht="15">
      <c r="A51" s="2"/>
      <c r="B51" s="2"/>
      <c r="C51" s="2"/>
    </row>
    <row r="52" spans="1:3" ht="15">
      <c r="A52" s="2"/>
      <c r="B52" s="2"/>
      <c r="C52" s="2"/>
    </row>
    <row r="53" spans="1:3" ht="15">
      <c r="A53" s="2"/>
      <c r="B53" s="2"/>
      <c r="C53" s="2"/>
    </row>
    <row r="54" spans="1:3" ht="15">
      <c r="A54" s="2"/>
      <c r="B54" s="2"/>
      <c r="C54" s="2"/>
    </row>
    <row r="55" spans="1:3" ht="15">
      <c r="A55" s="2"/>
      <c r="B55" s="2"/>
      <c r="C55" s="2"/>
    </row>
    <row r="56" spans="1:3" ht="15">
      <c r="A56" s="2"/>
      <c r="B56" s="2"/>
      <c r="C56" s="2"/>
    </row>
    <row r="57" spans="1:3" ht="15">
      <c r="A57" s="2"/>
      <c r="B57" s="2"/>
      <c r="C57" s="2"/>
    </row>
    <row r="58" spans="1:3" ht="15">
      <c r="A58" s="2"/>
      <c r="B58" s="2"/>
      <c r="C58" s="2"/>
    </row>
    <row r="59" spans="1:3" ht="15">
      <c r="A59" s="2"/>
      <c r="B59" s="2"/>
      <c r="C59" s="2"/>
    </row>
    <row r="60" spans="1:3" ht="15">
      <c r="A60" s="2"/>
      <c r="B60" s="2"/>
      <c r="C60" s="2"/>
    </row>
    <row r="61" spans="1:3" ht="15">
      <c r="A61" s="2"/>
      <c r="B61" s="2"/>
      <c r="C61" s="2"/>
    </row>
    <row r="62" spans="1:3" ht="15">
      <c r="A62" s="2"/>
      <c r="B62" s="2"/>
      <c r="C62" s="2"/>
    </row>
    <row r="63" spans="1:3" ht="15">
      <c r="A63" s="2"/>
      <c r="B63" s="2"/>
      <c r="C63" s="2"/>
    </row>
    <row r="64" spans="1:3" ht="15">
      <c r="A64" s="2"/>
      <c r="B64" s="2"/>
      <c r="C64" s="2"/>
    </row>
    <row r="65" spans="1:3" ht="15">
      <c r="A65" s="2"/>
      <c r="B65" s="2"/>
      <c r="C65" s="2"/>
    </row>
    <row r="66" spans="1:3" ht="15">
      <c r="A66" s="2"/>
      <c r="B66" s="2"/>
      <c r="C66" s="2"/>
    </row>
    <row r="67" spans="1:3" ht="15">
      <c r="A67" s="2"/>
      <c r="B67" s="2"/>
      <c r="C67" s="2"/>
    </row>
    <row r="68" spans="1:3" ht="15">
      <c r="A68" s="2"/>
      <c r="B68" s="2"/>
      <c r="C68" s="2"/>
    </row>
    <row r="69" spans="1:3" ht="15">
      <c r="A69" s="2"/>
      <c r="B69" s="2"/>
      <c r="C69" s="2"/>
    </row>
    <row r="70" spans="1:3" ht="15">
      <c r="A70" s="2"/>
      <c r="B70" s="2"/>
      <c r="C70" s="2"/>
    </row>
    <row r="71" spans="1:3" ht="15">
      <c r="A71" s="2"/>
      <c r="B71" s="2"/>
      <c r="C71" s="2"/>
    </row>
    <row r="72" spans="1:3" ht="15">
      <c r="A72" s="2"/>
      <c r="B72" s="2"/>
      <c r="C72" s="2"/>
    </row>
    <row r="73" spans="1:3" ht="15">
      <c r="A73" s="2"/>
      <c r="B73" s="2"/>
      <c r="C73" s="2"/>
    </row>
    <row r="74" spans="1:3" ht="15">
      <c r="A74" s="2"/>
      <c r="B74" s="2"/>
      <c r="C74" s="2"/>
    </row>
    <row r="75" spans="1:3" ht="15">
      <c r="A75" s="2"/>
      <c r="B75" s="2"/>
      <c r="C75" s="2"/>
    </row>
    <row r="76" spans="1:3" ht="15">
      <c r="A76" s="2"/>
      <c r="B76" s="2"/>
      <c r="C76" s="2"/>
    </row>
    <row r="77" spans="1:3" ht="15">
      <c r="A77" s="2"/>
      <c r="B77" s="2"/>
      <c r="C77" s="2"/>
    </row>
    <row r="78" spans="1:3" ht="15">
      <c r="A78" s="2"/>
      <c r="B78" s="2"/>
      <c r="C78" s="2"/>
    </row>
    <row r="79" spans="1:3" ht="15">
      <c r="A79" s="2"/>
      <c r="B79" s="2"/>
      <c r="C79" s="2"/>
    </row>
    <row r="80" spans="1:3" ht="15">
      <c r="A80" s="2"/>
      <c r="B80" s="2"/>
      <c r="C80" s="2"/>
    </row>
    <row r="81" spans="1:3" ht="15">
      <c r="A81" s="2"/>
      <c r="B81" s="2"/>
      <c r="C81" s="2"/>
    </row>
    <row r="82" spans="1:3" ht="15">
      <c r="A82" s="2"/>
      <c r="B82" s="2"/>
      <c r="C82" s="2"/>
    </row>
    <row r="83" spans="1:3" ht="15">
      <c r="A83" s="2"/>
      <c r="B83" s="2"/>
      <c r="C83" s="2"/>
    </row>
    <row r="84" spans="1:3" ht="15">
      <c r="A84" s="2"/>
      <c r="B84" s="2"/>
      <c r="C84" s="2"/>
    </row>
    <row r="85" spans="1:3" ht="15">
      <c r="A85" s="2"/>
      <c r="B85" s="2"/>
      <c r="C85" s="2"/>
    </row>
    <row r="86" spans="1:3" ht="15">
      <c r="A86" s="2"/>
      <c r="B86" s="2"/>
      <c r="C86" s="2"/>
    </row>
    <row r="87" spans="1:3" ht="15">
      <c r="A87" s="2"/>
      <c r="B87" s="2"/>
      <c r="C87" s="2"/>
    </row>
    <row r="88" spans="1:3" ht="15">
      <c r="A88" s="2"/>
      <c r="B88" s="2"/>
      <c r="C88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8" r:id="rId1"/>
  <headerFooter alignWithMargins="0">
    <oddHeader>&amp;R&amp;"Bookman Old Style,Normál"6.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11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86.57421875" style="0" customWidth="1"/>
    <col min="2" max="2" width="21.57421875" style="0" customWidth="1"/>
    <col min="3" max="5" width="30.57421875" style="0" customWidth="1"/>
  </cols>
  <sheetData>
    <row r="1" spans="1:5" ht="15.75" customHeight="1">
      <c r="A1" s="405" t="s">
        <v>136</v>
      </c>
      <c r="B1" s="403"/>
      <c r="C1" s="403"/>
      <c r="D1" s="297"/>
      <c r="E1" s="297"/>
    </row>
    <row r="2" spans="1:5" ht="15.75" customHeight="1">
      <c r="A2" s="405" t="s">
        <v>308</v>
      </c>
      <c r="B2" s="403"/>
      <c r="C2" s="403"/>
      <c r="D2" s="297"/>
      <c r="E2" s="297"/>
    </row>
    <row r="3" spans="1:2" ht="15.75" thickBot="1">
      <c r="A3" s="2"/>
      <c r="B3" s="2"/>
    </row>
    <row r="4" spans="1:5" ht="47.25" customHeight="1">
      <c r="A4" s="226" t="s">
        <v>140</v>
      </c>
      <c r="B4" s="341" t="s">
        <v>309</v>
      </c>
      <c r="C4" s="342" t="s">
        <v>310</v>
      </c>
      <c r="D4" s="343" t="s">
        <v>329</v>
      </c>
      <c r="E4" s="343" t="s">
        <v>330</v>
      </c>
    </row>
    <row r="5" spans="1:5" ht="15">
      <c r="A5" s="227" t="s">
        <v>131</v>
      </c>
      <c r="B5" s="344"/>
      <c r="C5" s="345"/>
      <c r="D5" s="346"/>
      <c r="E5" s="346"/>
    </row>
    <row r="6" spans="1:5" ht="30">
      <c r="A6" s="227" t="s">
        <v>132</v>
      </c>
      <c r="B6" s="347">
        <v>0</v>
      </c>
      <c r="C6" s="345">
        <v>0</v>
      </c>
      <c r="D6" s="346"/>
      <c r="E6" s="346">
        <f>C6+D6</f>
        <v>0</v>
      </c>
    </row>
    <row r="7" spans="1:5" ht="30">
      <c r="A7" s="227" t="s">
        <v>152</v>
      </c>
      <c r="B7" s="344">
        <v>0</v>
      </c>
      <c r="C7" s="345">
        <v>0</v>
      </c>
      <c r="D7" s="346"/>
      <c r="E7" s="346">
        <f>C7+D7</f>
        <v>0</v>
      </c>
    </row>
    <row r="8" spans="1:5" ht="15.75">
      <c r="A8" s="228"/>
      <c r="B8" s="344"/>
      <c r="C8" s="345"/>
      <c r="D8" s="346"/>
      <c r="E8" s="346">
        <f>C8+D8</f>
        <v>0</v>
      </c>
    </row>
    <row r="9" spans="1:5" ht="16.5" thickBot="1">
      <c r="A9" s="229" t="s">
        <v>133</v>
      </c>
      <c r="B9" s="348">
        <f>SUM(B5:B8)</f>
        <v>0</v>
      </c>
      <c r="C9" s="349">
        <f>SUM(C5:C8)</f>
        <v>0</v>
      </c>
      <c r="D9" s="349">
        <f>SUM(D5:D8)</f>
        <v>0</v>
      </c>
      <c r="E9" s="349">
        <f>SUM(E5:E8)</f>
        <v>0</v>
      </c>
    </row>
    <row r="10" spans="1:5" ht="15.75">
      <c r="A10" s="44"/>
      <c r="B10" s="350"/>
      <c r="C10" s="351"/>
      <c r="D10" s="351"/>
      <c r="E10" s="351"/>
    </row>
    <row r="11" spans="1:5" ht="15.75" thickBot="1">
      <c r="A11" s="2"/>
      <c r="B11" s="350"/>
      <c r="C11" s="351"/>
      <c r="D11" s="351"/>
      <c r="E11" s="351"/>
    </row>
    <row r="12" spans="1:5" ht="37.5" customHeight="1">
      <c r="A12" s="226" t="s">
        <v>140</v>
      </c>
      <c r="B12" s="341" t="s">
        <v>311</v>
      </c>
      <c r="C12" s="342" t="s">
        <v>312</v>
      </c>
      <c r="D12" s="343" t="s">
        <v>329</v>
      </c>
      <c r="E12" s="343" t="s">
        <v>330</v>
      </c>
    </row>
    <row r="13" spans="1:5" ht="15.75">
      <c r="A13" s="227" t="s">
        <v>154</v>
      </c>
      <c r="B13" s="267"/>
      <c r="C13" s="338"/>
      <c r="D13" s="231"/>
      <c r="E13" s="231"/>
    </row>
    <row r="14" spans="1:5" ht="15">
      <c r="A14" s="227" t="s">
        <v>155</v>
      </c>
      <c r="B14" s="268"/>
      <c r="C14" s="338"/>
      <c r="D14" s="231"/>
      <c r="E14" s="231"/>
    </row>
    <row r="15" spans="1:5" ht="30.75">
      <c r="A15" s="227" t="s">
        <v>166</v>
      </c>
      <c r="B15" s="267"/>
      <c r="C15" s="338"/>
      <c r="D15" s="231"/>
      <c r="E15" s="231"/>
    </row>
    <row r="16" spans="1:5" ht="15.75">
      <c r="A16" s="227" t="s">
        <v>251</v>
      </c>
      <c r="B16" s="263">
        <v>140000</v>
      </c>
      <c r="C16" s="340">
        <v>140000</v>
      </c>
      <c r="D16" s="246"/>
      <c r="E16" s="246">
        <f>C16+D16</f>
        <v>140000</v>
      </c>
    </row>
    <row r="17" spans="1:5" ht="16.5">
      <c r="A17" s="228" t="s">
        <v>252</v>
      </c>
      <c r="B17" s="267"/>
      <c r="C17" s="338"/>
      <c r="D17" s="231"/>
      <c r="E17" s="231"/>
    </row>
    <row r="18" spans="1:5" ht="16.5" thickBot="1">
      <c r="A18" s="229" t="s">
        <v>167</v>
      </c>
      <c r="B18" s="264">
        <f>SUM(B13:B17)</f>
        <v>140000</v>
      </c>
      <c r="C18" s="339">
        <f>SUM(C13:C17)</f>
        <v>140000</v>
      </c>
      <c r="D18" s="339">
        <f>SUM(D13:D17)</f>
        <v>0</v>
      </c>
      <c r="E18" s="339">
        <f>SUM(E13:E17)</f>
        <v>140000</v>
      </c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  <row r="24" spans="1:2" ht="15">
      <c r="A24" s="2"/>
      <c r="B24" s="2"/>
    </row>
    <row r="25" spans="1:2" ht="15">
      <c r="A25" s="2"/>
      <c r="B25" s="2"/>
    </row>
    <row r="26" spans="1:2" ht="15">
      <c r="A26" s="2"/>
      <c r="B26" s="2"/>
    </row>
    <row r="27" spans="1:2" ht="15">
      <c r="A27" s="2"/>
      <c r="B27" s="2"/>
    </row>
    <row r="28" spans="1:2" ht="15">
      <c r="A28" s="2"/>
      <c r="B28" s="2"/>
    </row>
    <row r="29" spans="1:2" ht="15">
      <c r="A29" s="2"/>
      <c r="B29" s="2"/>
    </row>
    <row r="30" spans="1:2" ht="15">
      <c r="A30" s="2"/>
      <c r="B30" s="2"/>
    </row>
    <row r="31" spans="1:2" ht="15">
      <c r="A31" s="2"/>
      <c r="B31" s="2"/>
    </row>
    <row r="32" spans="1:2" ht="15">
      <c r="A32" s="2"/>
      <c r="B32" s="2"/>
    </row>
    <row r="33" spans="1:2" ht="15">
      <c r="A33" s="2"/>
      <c r="B33" s="2"/>
    </row>
    <row r="34" spans="1:2" ht="15">
      <c r="A34" s="2"/>
      <c r="B34" s="2"/>
    </row>
    <row r="35" spans="1:2" ht="15">
      <c r="A35" s="2"/>
      <c r="B35" s="2"/>
    </row>
    <row r="36" spans="1:2" ht="15">
      <c r="A36" s="2"/>
      <c r="B36" s="2"/>
    </row>
    <row r="37" spans="1:2" ht="15">
      <c r="A37" s="2"/>
      <c r="B37" s="2"/>
    </row>
    <row r="38" spans="1:2" ht="15">
      <c r="A38" s="2"/>
      <c r="B38" s="2"/>
    </row>
    <row r="39" spans="1:2" ht="15">
      <c r="A39" s="2"/>
      <c r="B39" s="2"/>
    </row>
    <row r="40" spans="1:2" ht="15">
      <c r="A40" s="2"/>
      <c r="B40" s="2"/>
    </row>
    <row r="41" spans="1:2" ht="15">
      <c r="A41" s="2"/>
      <c r="B41" s="2"/>
    </row>
    <row r="42" spans="1:2" ht="15">
      <c r="A42" s="2"/>
      <c r="B42" s="2"/>
    </row>
    <row r="43" spans="1:2" ht="15">
      <c r="A43" s="2"/>
      <c r="B43" s="2"/>
    </row>
    <row r="44" spans="1:2" ht="15">
      <c r="A44" s="2"/>
      <c r="B44" s="2"/>
    </row>
    <row r="45" spans="1:2" ht="15">
      <c r="A45" s="2"/>
      <c r="B45" s="2"/>
    </row>
    <row r="46" spans="1:2" ht="15">
      <c r="A46" s="2"/>
      <c r="B46" s="2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  <row r="103" spans="1:2" ht="15">
      <c r="A103" s="2"/>
      <c r="B103" s="2"/>
    </row>
    <row r="104" spans="1:2" ht="15">
      <c r="A104" s="2"/>
      <c r="B104" s="2"/>
    </row>
    <row r="105" spans="1:2" ht="15">
      <c r="A105" s="2"/>
      <c r="B105" s="2"/>
    </row>
    <row r="106" spans="1:2" ht="15">
      <c r="A106" s="2"/>
      <c r="B106" s="2"/>
    </row>
    <row r="107" spans="1:2" ht="15">
      <c r="A107" s="2"/>
      <c r="B107" s="2"/>
    </row>
    <row r="108" spans="1:2" ht="15">
      <c r="A108" s="2"/>
      <c r="B108" s="2"/>
    </row>
    <row r="109" spans="1:2" ht="15">
      <c r="A109" s="2"/>
      <c r="B109" s="2"/>
    </row>
    <row r="110" spans="1:2" ht="15">
      <c r="A110" s="2"/>
      <c r="B110" s="2"/>
    </row>
    <row r="111" spans="1:2" ht="15">
      <c r="A111" s="2"/>
      <c r="B111" s="2"/>
    </row>
    <row r="112" spans="1:2" ht="15">
      <c r="A112" s="2"/>
      <c r="B112" s="2"/>
    </row>
    <row r="113" spans="1:2" ht="15">
      <c r="A113" s="2"/>
      <c r="B113" s="2"/>
    </row>
    <row r="114" spans="1:2" ht="15">
      <c r="A114" s="2"/>
      <c r="B114" s="2"/>
    </row>
    <row r="115" spans="1:2" ht="15">
      <c r="A115" s="2"/>
      <c r="B115" s="2"/>
    </row>
    <row r="116" spans="1:2" ht="15">
      <c r="A116" s="2"/>
      <c r="B116" s="2"/>
    </row>
    <row r="117" spans="1:2" ht="15">
      <c r="A117" s="2"/>
      <c r="B117" s="2"/>
    </row>
  </sheetData>
  <sheetProtection/>
  <mergeCells count="2">
    <mergeCell ref="A1:C1"/>
    <mergeCell ref="A2:C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Header>&amp;R&amp;"Bookman Old Style,Normál"7.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vállalkozás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böbe</dc:creator>
  <cp:keywords/>
  <dc:description/>
  <cp:lastModifiedBy>Leidliné Könczöl Enikő</cp:lastModifiedBy>
  <cp:lastPrinted>2022-03-23T14:44:08Z</cp:lastPrinted>
  <dcterms:created xsi:type="dcterms:W3CDTF">2013-01-22T19:33:25Z</dcterms:created>
  <dcterms:modified xsi:type="dcterms:W3CDTF">2022-04-20T11:14:40Z</dcterms:modified>
  <cp:category/>
  <cp:version/>
  <cp:contentType/>
  <cp:contentStatus/>
</cp:coreProperties>
</file>